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sf\Το Drive μου (ksfmywork@gmail.com)\0_ekfe_ola_2023\6_ΕΠΙΜΟΡΦΩΣΕΙΣ\3_ΕΠΙΜΟΡΦΩΤΙΚΟ_ΥΛΙΚΟ_ΦΥΛ_ΕΡΓΑΣ\2024_03_12_ΦΥΣΙΚΗ_ΛΥΚΕΙΟΥ\parousiai_simera\photelectric\"/>
    </mc:Choice>
  </mc:AlternateContent>
  <xr:revisionPtr revIDLastSave="0" documentId="13_ncr:1_{091CF62B-04C1-40EC-B3AA-A9EDAF9BD5C0}" xr6:coauthVersionLast="47" xr6:coauthVersionMax="47" xr10:uidLastSave="{00000000-0000-0000-0000-000000000000}"/>
  <bookViews>
    <workbookView xWindow="-120" yWindow="-120" windowWidth="29040" windowHeight="15840" activeTab="1" xr2:uid="{18F39DFA-D882-46D1-AA9D-FD4C06FDCC90}"/>
  </bookViews>
  <sheets>
    <sheet name="kataskevastis" sheetId="1" r:id="rId1"/>
    <sheet name="peiramatik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G11" i="3"/>
  <c r="E11" i="3"/>
  <c r="E40" i="3" s="1"/>
  <c r="G10" i="3"/>
  <c r="E10" i="3"/>
  <c r="E39" i="3" s="1"/>
  <c r="C24" i="3"/>
  <c r="C50" i="3"/>
  <c r="C76" i="3"/>
  <c r="C75" i="3"/>
  <c r="C49" i="3"/>
  <c r="D76" i="3"/>
  <c r="D75" i="3"/>
  <c r="F66" i="3"/>
  <c r="D66" i="3"/>
  <c r="C66" i="3"/>
  <c r="F65" i="3"/>
  <c r="D65" i="3"/>
  <c r="C65" i="3"/>
  <c r="F64" i="3"/>
  <c r="D64" i="3"/>
  <c r="C64" i="3"/>
  <c r="D50" i="3"/>
  <c r="D49" i="3"/>
  <c r="F41" i="3"/>
  <c r="D41" i="3"/>
  <c r="C41" i="3"/>
  <c r="F40" i="3"/>
  <c r="D40" i="3"/>
  <c r="C40" i="3"/>
  <c r="F39" i="3"/>
  <c r="D39" i="3"/>
  <c r="C39" i="3"/>
  <c r="F38" i="3"/>
  <c r="D38" i="3"/>
  <c r="C38" i="3"/>
  <c r="F37" i="3"/>
  <c r="D37" i="3"/>
  <c r="C37" i="3"/>
  <c r="F36" i="3"/>
  <c r="D36" i="3"/>
  <c r="C36" i="3"/>
  <c r="D25" i="3"/>
  <c r="D24" i="3"/>
  <c r="E24" i="3" s="1"/>
  <c r="G15" i="3"/>
  <c r="G66" i="3" s="1"/>
  <c r="E15" i="3"/>
  <c r="E66" i="3" s="1"/>
  <c r="G14" i="3"/>
  <c r="G65" i="3" s="1"/>
  <c r="E14" i="3"/>
  <c r="E65" i="3" s="1"/>
  <c r="G13" i="3"/>
  <c r="G64" i="3" s="1"/>
  <c r="E13" i="3"/>
  <c r="E64" i="3" s="1"/>
  <c r="G12" i="3"/>
  <c r="G41" i="3" s="1"/>
  <c r="E12" i="3"/>
  <c r="E41" i="3" s="1"/>
  <c r="G40" i="3"/>
  <c r="G39" i="3"/>
  <c r="G9" i="3"/>
  <c r="G38" i="3" s="1"/>
  <c r="E9" i="3"/>
  <c r="E38" i="3" s="1"/>
  <c r="G8" i="3"/>
  <c r="G37" i="3" s="1"/>
  <c r="E8" i="3"/>
  <c r="E37" i="3" s="1"/>
  <c r="G7" i="3"/>
  <c r="G36" i="3" s="1"/>
  <c r="E7" i="3"/>
  <c r="E36" i="3" s="1"/>
  <c r="C80" i="1"/>
  <c r="E80" i="1" s="1"/>
  <c r="C23" i="1"/>
  <c r="E23" i="1" s="1"/>
  <c r="D23" i="1"/>
  <c r="D80" i="1"/>
  <c r="C48" i="1"/>
  <c r="D48" i="1"/>
  <c r="D79" i="1"/>
  <c r="D47" i="1"/>
  <c r="D22" i="1"/>
  <c r="C22" i="1"/>
  <c r="C79" i="1"/>
  <c r="E79" i="1" s="1"/>
  <c r="C47" i="1"/>
  <c r="E47" i="1" s="1"/>
  <c r="E8" i="1"/>
  <c r="E35" i="1" s="1"/>
  <c r="E9" i="1"/>
  <c r="E36" i="1" s="1"/>
  <c r="E10" i="1"/>
  <c r="E11" i="1"/>
  <c r="E38" i="1" s="1"/>
  <c r="E12" i="1"/>
  <c r="E39" i="1" s="1"/>
  <c r="E7" i="1"/>
  <c r="E34" i="1" s="1"/>
  <c r="G13" i="1"/>
  <c r="G67" i="1" s="1"/>
  <c r="G14" i="1"/>
  <c r="G15" i="1"/>
  <c r="G16" i="1"/>
  <c r="G70" i="1" s="1"/>
  <c r="G8" i="1"/>
  <c r="G35" i="1" s="1"/>
  <c r="G9" i="1"/>
  <c r="G36" i="1" s="1"/>
  <c r="G10" i="1"/>
  <c r="G37" i="1" s="1"/>
  <c r="G11" i="1"/>
  <c r="G38" i="1" s="1"/>
  <c r="G12" i="1"/>
  <c r="G39" i="1" s="1"/>
  <c r="G7" i="1"/>
  <c r="G34" i="1" s="1"/>
  <c r="D68" i="1"/>
  <c r="F68" i="1"/>
  <c r="G68" i="1"/>
  <c r="D69" i="1"/>
  <c r="F69" i="1"/>
  <c r="G69" i="1"/>
  <c r="D70" i="1"/>
  <c r="F70" i="1"/>
  <c r="F67" i="1"/>
  <c r="D67" i="1"/>
  <c r="C68" i="1"/>
  <c r="C69" i="1"/>
  <c r="C70" i="1"/>
  <c r="C67" i="1"/>
  <c r="D35" i="1"/>
  <c r="D36" i="1"/>
  <c r="D37" i="1"/>
  <c r="D38" i="1"/>
  <c r="D39" i="1"/>
  <c r="D34" i="1"/>
  <c r="C35" i="1"/>
  <c r="C36" i="1"/>
  <c r="C37" i="1"/>
  <c r="C38" i="1"/>
  <c r="C39" i="1"/>
  <c r="C34" i="1"/>
  <c r="E37" i="1"/>
  <c r="F35" i="1"/>
  <c r="F36" i="1"/>
  <c r="F37" i="1"/>
  <c r="F38" i="1"/>
  <c r="F39" i="1"/>
  <c r="F34" i="1"/>
  <c r="E13" i="1"/>
  <c r="E67" i="1" s="1"/>
  <c r="E14" i="1"/>
  <c r="E68" i="1" s="1"/>
  <c r="E15" i="1"/>
  <c r="E69" i="1" s="1"/>
  <c r="E16" i="1"/>
  <c r="E70" i="1" s="1"/>
  <c r="E48" i="1" l="1"/>
  <c r="E22" i="1"/>
  <c r="E75" i="3"/>
  <c r="E76" i="3"/>
  <c r="E50" i="3"/>
  <c r="E25" i="3"/>
  <c r="E49" i="3"/>
</calcChain>
</file>

<file path=xl/sharedStrings.xml><?xml version="1.0" encoding="utf-8"?>
<sst xmlns="http://schemas.openxmlformats.org/spreadsheetml/2006/main" count="141" uniqueCount="36">
  <si>
    <t>ΚΟΚΚΙΝΟ</t>
  </si>
  <si>
    <t>625-635</t>
  </si>
  <si>
    <t>ΠΟΡΤΟΚΑΛΙ</t>
  </si>
  <si>
    <t>575-585</t>
  </si>
  <si>
    <t>ΚΙΤΡΙΝΟ</t>
  </si>
  <si>
    <t>545-555</t>
  </si>
  <si>
    <t>505-515</t>
  </si>
  <si>
    <t>ΠΡΑΣΙΝΟ</t>
  </si>
  <si>
    <t>515-525</t>
  </si>
  <si>
    <t>ΜΠΛΕ</t>
  </si>
  <si>
    <t>465-475</t>
  </si>
  <si>
    <t>LED</t>
  </si>
  <si>
    <t>618-622</t>
  </si>
  <si>
    <t>584-588</t>
  </si>
  <si>
    <t>528-532</t>
  </si>
  <si>
    <t>483-487</t>
  </si>
  <si>
    <t>ΚΙΤΡΙΝΟ ΣΚΟΥΡΟ</t>
  </si>
  <si>
    <t>ΦΙΛΤΡΑ ΓΥΑΛΙΝΑ</t>
  </si>
  <si>
    <t>Περιοχή λ(nm)</t>
  </si>
  <si>
    <t>κεντρική τιμή λ (nm)</t>
  </si>
  <si>
    <t>Τάση αποκοπής Vαπ. (Volt)</t>
  </si>
  <si>
    <t>Συχνότητα φωτός (x10^14 Hz) (c=λ*f)</t>
  </si>
  <si>
    <t>ΧΡΩΜΑ</t>
  </si>
  <si>
    <t>Μόνο αυτή τη στήλη συμπληρώνουμε</t>
  </si>
  <si>
    <t>Σταθερά Planck:</t>
  </si>
  <si>
    <t xml:space="preserve">Η μετρούμενη τιμή </t>
  </si>
  <si>
    <t>Η ακριβής τιμή</t>
  </si>
  <si>
    <r>
      <t>Kmax (x10^-19 Joule) (Kmax =q</t>
    </r>
    <r>
      <rPr>
        <b/>
        <vertAlign val="subscript"/>
        <sz val="11"/>
        <color theme="1"/>
        <rFont val="Aptos Narrow"/>
        <family val="2"/>
        <scheme val="minor"/>
      </rPr>
      <t>e</t>
    </r>
    <r>
      <rPr>
        <b/>
        <sz val="11"/>
        <color theme="1"/>
        <rFont val="Aptos Narrow"/>
        <family val="2"/>
        <scheme val="minor"/>
      </rPr>
      <t>*V)</t>
    </r>
  </si>
  <si>
    <t>σφάλμα %</t>
  </si>
  <si>
    <t>Έργο εξαγωγής (Cs)</t>
  </si>
  <si>
    <t>ΚΙΤΡΙΝΟ ΑΝΟΙΚΤΟ</t>
  </si>
  <si>
    <t>εξαγωγής και συνεπώς σχεδόν δεν προκαλεί φωτοηλεκτρικό φαινόμενο.</t>
  </si>
  <si>
    <r>
      <rPr>
        <b/>
        <sz val="11"/>
        <color theme="1"/>
        <rFont val="Aptos Narrow"/>
        <family val="2"/>
        <scheme val="minor"/>
      </rPr>
      <t>Σχόλιο</t>
    </r>
    <r>
      <rPr>
        <sz val="11"/>
        <color theme="1"/>
        <rFont val="Aptos Narrow"/>
        <family val="2"/>
        <charset val="161"/>
        <scheme val="minor"/>
      </rPr>
      <t xml:space="preserve">: Το κόκκινο LED δεν έχει μετρηθεί διότι η ενέργεια του φωτονίου είναι σχεδόν ίση ή ελαφρώς μικρότερη του έργου </t>
    </r>
  </si>
  <si>
    <t>ΟΙ ΠΑΡΑΚΑΤΩ ΜΕΤΡΗΣΕΙΣ ΕΛΗΦΘΗΣΑΝ ΜΕ ΤΗ ΣΥΣΚΕΥΗ #1</t>
  </si>
  <si>
    <t>Εδώ οι μετρούμενες τιμές καταχωρούνται χειροκίνητα από την εξίσωση της</t>
  </si>
  <si>
    <t>ευθείας που φαίνεται στο διάγραμμα,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</si>
</sst>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E+00"/>
    <numFmt numFmtId="165" formatCode="0.0000E+00"/>
    <numFmt numFmtId="166" formatCode="0.00000000E+00"/>
  </numFmts>
  <fonts count="9" x14ac:knownFonts="1">
    <font>
      <sz val="11"/>
      <color theme="1"/>
      <name val="Aptos Narrow"/>
      <family val="2"/>
      <charset val="161"/>
      <scheme val="minor"/>
    </font>
    <font>
      <sz val="11"/>
      <color theme="1"/>
      <name val="Aptos Narrow"/>
      <family val="2"/>
      <charset val="161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  <charset val="161"/>
    </font>
    <font>
      <b/>
      <sz val="10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Aptos Narrow"/>
      <family val="2"/>
      <scheme val="minor"/>
    </font>
    <font>
      <b/>
      <vertAlign val="subscript"/>
      <sz val="11"/>
      <color theme="1"/>
      <name val="Aptos Narrow"/>
      <family val="2"/>
      <scheme val="minor"/>
    </font>
    <font>
      <sz val="11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166" fontId="0" fillId="0" borderId="1" xfId="0" applyNumberFormat="1" applyBorder="1"/>
    <xf numFmtId="10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3" borderId="0" xfId="0" applyFill="1"/>
    <xf numFmtId="0" fontId="6" fillId="3" borderId="0" xfId="0" applyFont="1" applyFill="1"/>
    <xf numFmtId="0" fontId="5" fillId="5" borderId="0" xfId="0" applyFont="1" applyFill="1"/>
    <xf numFmtId="0" fontId="8" fillId="5" borderId="0" xfId="0" applyFont="1" applyFill="1"/>
    <xf numFmtId="2" fontId="0" fillId="5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4" fillId="5" borderId="0" xfId="0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165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164" fontId="0" fillId="5" borderId="1" xfId="0" applyNumberFormat="1" applyFill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70837634962791E-2"/>
          <c:y val="0.12042336027246098"/>
          <c:w val="0.86569419591377483"/>
          <c:h val="0.76119607143646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kataskevastis!$G$6</c:f>
              <c:strCache>
                <c:ptCount val="1"/>
                <c:pt idx="0">
                  <c:v>Kmax (x10^-19 Joule) (Kmax =qe*V)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rgbClr val="0000FF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19807926617247"/>
                  <c:y val="4.1960892441200014E-2"/>
                </c:manualLayout>
              </c:layout>
              <c:numFmt formatCode="General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l-GR"/>
                </a:p>
              </c:txPr>
            </c:trendlineLbl>
          </c:trendline>
          <c:xVal>
            <c:numRef>
              <c:f>kataskevastis!$E$7:$E$16</c:f>
              <c:numCache>
                <c:formatCode>0.00</c:formatCode>
                <c:ptCount val="10"/>
                <c:pt idx="0">
                  <c:v>4.7619047619047601</c:v>
                </c:pt>
                <c:pt idx="1">
                  <c:v>5.1724137931034502</c:v>
                </c:pt>
                <c:pt idx="2">
                  <c:v>5.4545454545454497</c:v>
                </c:pt>
                <c:pt idx="3">
                  <c:v>5.8823529411764701</c:v>
                </c:pt>
                <c:pt idx="4">
                  <c:v>5.7692307692307701</c:v>
                </c:pt>
                <c:pt idx="5">
                  <c:v>6.3829787234042596</c:v>
                </c:pt>
                <c:pt idx="6">
                  <c:v>4.84</c:v>
                </c:pt>
                <c:pt idx="7">
                  <c:v>5.12</c:v>
                </c:pt>
                <c:pt idx="8">
                  <c:v>5.66</c:v>
                </c:pt>
                <c:pt idx="9">
                  <c:v>6.19</c:v>
                </c:pt>
              </c:numCache>
            </c:numRef>
          </c:xVal>
          <c:yVal>
            <c:numRef>
              <c:f>kataskevastis!$G$7:$G$16</c:f>
              <c:numCache>
                <c:formatCode>0.00</c:formatCode>
                <c:ptCount val="10"/>
                <c:pt idx="0">
                  <c:v>0.4</c:v>
                </c:pt>
                <c:pt idx="1">
                  <c:v>0.62</c:v>
                </c:pt>
                <c:pt idx="2">
                  <c:v>0.8</c:v>
                </c:pt>
                <c:pt idx="3">
                  <c:v>1.0900000000000001</c:v>
                </c:pt>
                <c:pt idx="4">
                  <c:v>1.04</c:v>
                </c:pt>
                <c:pt idx="5">
                  <c:v>1.49</c:v>
                </c:pt>
                <c:pt idx="6">
                  <c:v>0.35</c:v>
                </c:pt>
                <c:pt idx="7">
                  <c:v>0.56000000000000005</c:v>
                </c:pt>
                <c:pt idx="8">
                  <c:v>0.93</c:v>
                </c:pt>
                <c:pt idx="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67-4457-8D43-F6B2F6E3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06399"/>
        <c:axId val="150269695"/>
      </c:scatterChart>
      <c:valAx>
        <c:axId val="150506399"/>
        <c:scaling>
          <c:orientation val="minMax"/>
          <c:max val="6.5"/>
          <c:min val="4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269695"/>
        <c:crosses val="autoZero"/>
        <c:crossBetween val="midCat"/>
      </c:valAx>
      <c:valAx>
        <c:axId val="150269695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506399"/>
        <c:crossesAt val="0.2"/>
        <c:crossBetween val="midCat"/>
        <c:minorUnit val="2.0000000000000004E-2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3011567998444"/>
          <c:y val="0.12042336027246098"/>
          <c:w val="0.85643494216000782"/>
          <c:h val="0.76119607143646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kataskevastis!$G$33</c:f>
              <c:strCache>
                <c:ptCount val="1"/>
                <c:pt idx="0">
                  <c:v>Kmax (x10^-19 Joule) (Kmax =qe*V)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rgbClr val="0000FF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270146787207154"/>
                  <c:y val="1.97263510760886E-2"/>
                </c:manualLayout>
              </c:layout>
              <c:numFmt formatCode="General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l-GR"/>
                </a:p>
              </c:txPr>
            </c:trendlineLbl>
          </c:trendline>
          <c:xVal>
            <c:numRef>
              <c:f>kataskevastis!$E$34:$E$39</c:f>
              <c:numCache>
                <c:formatCode>0.00</c:formatCode>
                <c:ptCount val="6"/>
                <c:pt idx="0">
                  <c:v>4.7619047619047601</c:v>
                </c:pt>
                <c:pt idx="1">
                  <c:v>5.1724137931034502</c:v>
                </c:pt>
                <c:pt idx="2">
                  <c:v>5.4545454545454497</c:v>
                </c:pt>
                <c:pt idx="3">
                  <c:v>5.8823529411764701</c:v>
                </c:pt>
                <c:pt idx="4">
                  <c:v>5.7692307692307701</c:v>
                </c:pt>
                <c:pt idx="5">
                  <c:v>6.3829787234042596</c:v>
                </c:pt>
              </c:numCache>
            </c:numRef>
          </c:xVal>
          <c:yVal>
            <c:numRef>
              <c:f>kataskevastis!$G$34:$G$39</c:f>
              <c:numCache>
                <c:formatCode>0.00</c:formatCode>
                <c:ptCount val="6"/>
                <c:pt idx="0">
                  <c:v>0.4</c:v>
                </c:pt>
                <c:pt idx="1">
                  <c:v>0.62</c:v>
                </c:pt>
                <c:pt idx="2">
                  <c:v>0.8</c:v>
                </c:pt>
                <c:pt idx="3">
                  <c:v>1.0900000000000001</c:v>
                </c:pt>
                <c:pt idx="4">
                  <c:v>1.04</c:v>
                </c:pt>
                <c:pt idx="5">
                  <c:v>1.49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37-4F36-A615-B6C08FEC5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06399"/>
        <c:axId val="150269695"/>
      </c:scatterChart>
      <c:valAx>
        <c:axId val="150506399"/>
        <c:scaling>
          <c:orientation val="minMax"/>
          <c:max val="6.5"/>
          <c:min val="4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269695"/>
        <c:crosses val="autoZero"/>
        <c:crossBetween val="midCat"/>
      </c:valAx>
      <c:valAx>
        <c:axId val="150269695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506399"/>
        <c:crossesAt val="0.2"/>
        <c:crossBetween val="midCat"/>
        <c:minorUnit val="2.0000000000000004E-2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70837634962791E-2"/>
          <c:y val="0.12042336027246098"/>
          <c:w val="0.86569419591377483"/>
          <c:h val="0.76119607143646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kataskevastis!$G$66</c:f>
              <c:strCache>
                <c:ptCount val="1"/>
                <c:pt idx="0">
                  <c:v>Kmax (x10^-19 Joule) (Kmax =qe*V)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rgbClr val="0000FF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463937994448042"/>
                  <c:y val="2.65486938722235E-2"/>
                </c:manualLayout>
              </c:layout>
              <c:numFmt formatCode="General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l-GR"/>
                </a:p>
              </c:txPr>
            </c:trendlineLbl>
          </c:trendline>
          <c:xVal>
            <c:numRef>
              <c:f>kataskevastis!$E$67:$E$70</c:f>
              <c:numCache>
                <c:formatCode>General</c:formatCode>
                <c:ptCount val="4"/>
                <c:pt idx="0">
                  <c:v>4.84</c:v>
                </c:pt>
                <c:pt idx="1">
                  <c:v>5.12</c:v>
                </c:pt>
                <c:pt idx="2">
                  <c:v>5.66</c:v>
                </c:pt>
                <c:pt idx="3">
                  <c:v>6.19</c:v>
                </c:pt>
              </c:numCache>
            </c:numRef>
          </c:xVal>
          <c:yVal>
            <c:numRef>
              <c:f>kataskevastis!$G$67:$G$70</c:f>
              <c:numCache>
                <c:formatCode>0.00</c:formatCode>
                <c:ptCount val="4"/>
                <c:pt idx="0">
                  <c:v>0.35</c:v>
                </c:pt>
                <c:pt idx="1">
                  <c:v>0.56000000000000005</c:v>
                </c:pt>
                <c:pt idx="2">
                  <c:v>0.93</c:v>
                </c:pt>
                <c:pt idx="3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67-4457-8D43-F6B2F6E3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06399"/>
        <c:axId val="150269695"/>
      </c:scatterChart>
      <c:valAx>
        <c:axId val="150506399"/>
        <c:scaling>
          <c:orientation val="minMax"/>
          <c:max val="6.5"/>
          <c:min val="4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269695"/>
        <c:crosses val="autoZero"/>
        <c:crossBetween val="midCat"/>
      </c:valAx>
      <c:valAx>
        <c:axId val="150269695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506399"/>
        <c:crossesAt val="0.2"/>
        <c:crossBetween val="midCat"/>
        <c:minorUnit val="2.0000000000000004E-2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70837634962791E-2"/>
          <c:y val="0.12042336027246098"/>
          <c:w val="0.86569419591377483"/>
          <c:h val="0.76119607143646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peiramatikes!$G$6</c:f>
              <c:strCache>
                <c:ptCount val="1"/>
                <c:pt idx="0">
                  <c:v>Kmax (x10^-19 Joule) (Kmax =qe*V)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rgbClr val="0000FF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19807926617247"/>
                  <c:y val="4.1960892441200014E-2"/>
                </c:manualLayout>
              </c:layout>
              <c:numFmt formatCode="General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l-GR"/>
                </a:p>
              </c:txPr>
            </c:trendlineLbl>
          </c:trendline>
          <c:xVal>
            <c:numRef>
              <c:f>peiramatikes!$E$7:$E$15</c:f>
              <c:numCache>
                <c:formatCode>0.00</c:formatCode>
                <c:ptCount val="9"/>
                <c:pt idx="0">
                  <c:v>4.7619047619047601</c:v>
                </c:pt>
                <c:pt idx="1">
                  <c:v>5.1724137931034502</c:v>
                </c:pt>
                <c:pt idx="2">
                  <c:v>5.4545454545454497</c:v>
                </c:pt>
                <c:pt idx="3">
                  <c:v>5.7692307692307701</c:v>
                </c:pt>
                <c:pt idx="4">
                  <c:v>5.8823529411764701</c:v>
                </c:pt>
                <c:pt idx="5">
                  <c:v>6.3829787234042596</c:v>
                </c:pt>
                <c:pt idx="6">
                  <c:v>5.12</c:v>
                </c:pt>
                <c:pt idx="7">
                  <c:v>5.66</c:v>
                </c:pt>
                <c:pt idx="8">
                  <c:v>6.19</c:v>
                </c:pt>
              </c:numCache>
            </c:numRef>
          </c:xVal>
          <c:yVal>
            <c:numRef>
              <c:f>peiramatikes!$G$7:$G$15</c:f>
              <c:numCache>
                <c:formatCode>0.00</c:formatCode>
                <c:ptCount val="9"/>
                <c:pt idx="0">
                  <c:v>0.03</c:v>
                </c:pt>
                <c:pt idx="1">
                  <c:v>0.27</c:v>
                </c:pt>
                <c:pt idx="2">
                  <c:v>0.38</c:v>
                </c:pt>
                <c:pt idx="3">
                  <c:v>0.67</c:v>
                </c:pt>
                <c:pt idx="4">
                  <c:v>0.59</c:v>
                </c:pt>
                <c:pt idx="5">
                  <c:v>1.1000000000000001</c:v>
                </c:pt>
                <c:pt idx="6">
                  <c:v>0.5</c:v>
                </c:pt>
                <c:pt idx="7">
                  <c:v>0.78</c:v>
                </c:pt>
                <c:pt idx="8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52-403A-808B-5D8FD84EB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06399"/>
        <c:axId val="150269695"/>
      </c:scatterChart>
      <c:valAx>
        <c:axId val="150506399"/>
        <c:scaling>
          <c:orientation val="minMax"/>
          <c:max val="6.5"/>
          <c:min val="4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269695"/>
        <c:crosses val="autoZero"/>
        <c:crossBetween val="midCat"/>
      </c:valAx>
      <c:valAx>
        <c:axId val="150269695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506399"/>
        <c:crossesAt val="0.2"/>
        <c:crossBetween val="midCat"/>
        <c:minorUnit val="2.0000000000000004E-2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3011567998444"/>
          <c:y val="0.12042336027246098"/>
          <c:w val="0.85643494216000782"/>
          <c:h val="0.76119607143646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peiramatikes!$G$35</c:f>
              <c:strCache>
                <c:ptCount val="1"/>
                <c:pt idx="0">
                  <c:v>Kmax (x10^-19 Joule) (Kmax =qe*V)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rgbClr val="0000FF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270146787207154"/>
                  <c:y val="1.97263510760886E-2"/>
                </c:manualLayout>
              </c:layout>
              <c:numFmt formatCode="General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l-GR"/>
                </a:p>
              </c:txPr>
            </c:trendlineLbl>
          </c:trendline>
          <c:xVal>
            <c:numRef>
              <c:f>peiramatikes!$E$36:$E$41</c:f>
              <c:numCache>
                <c:formatCode>0.00</c:formatCode>
                <c:ptCount val="6"/>
                <c:pt idx="0">
                  <c:v>4.7619047619047601</c:v>
                </c:pt>
                <c:pt idx="1">
                  <c:v>5.1724137931034502</c:v>
                </c:pt>
                <c:pt idx="2">
                  <c:v>5.4545454545454497</c:v>
                </c:pt>
                <c:pt idx="3">
                  <c:v>5.7692307692307701</c:v>
                </c:pt>
                <c:pt idx="4">
                  <c:v>5.8823529411764701</c:v>
                </c:pt>
                <c:pt idx="5">
                  <c:v>6.3829787234042596</c:v>
                </c:pt>
              </c:numCache>
            </c:numRef>
          </c:xVal>
          <c:yVal>
            <c:numRef>
              <c:f>peiramatikes!$G$36:$G$41</c:f>
              <c:numCache>
                <c:formatCode>0.00</c:formatCode>
                <c:ptCount val="6"/>
                <c:pt idx="0">
                  <c:v>0.03</c:v>
                </c:pt>
                <c:pt idx="1">
                  <c:v>0.27</c:v>
                </c:pt>
                <c:pt idx="2">
                  <c:v>0.38</c:v>
                </c:pt>
                <c:pt idx="3">
                  <c:v>0.67</c:v>
                </c:pt>
                <c:pt idx="4">
                  <c:v>0.59</c:v>
                </c:pt>
                <c:pt idx="5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5D-49F9-9FE2-B26373E9A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06399"/>
        <c:axId val="150269695"/>
      </c:scatterChart>
      <c:valAx>
        <c:axId val="150506399"/>
        <c:scaling>
          <c:orientation val="minMax"/>
          <c:max val="6.5"/>
          <c:min val="4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269695"/>
        <c:crosses val="autoZero"/>
        <c:crossBetween val="midCat"/>
      </c:valAx>
      <c:valAx>
        <c:axId val="150269695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506399"/>
        <c:crossesAt val="0.2"/>
        <c:crossBetween val="midCat"/>
        <c:minorUnit val="2.0000000000000004E-2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70837634962791E-2"/>
          <c:y val="0.12042336027246098"/>
          <c:w val="0.86569419591377483"/>
          <c:h val="0.76119607143646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peiramatikes!$G$63</c:f>
              <c:strCache>
                <c:ptCount val="1"/>
                <c:pt idx="0">
                  <c:v>Kmax (x10^-19 Joule) (Kmax =qe*V)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rgbClr val="0000FF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463937994448042"/>
                  <c:y val="2.65486938722235E-2"/>
                </c:manualLayout>
              </c:layout>
              <c:numFmt formatCode="General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l-GR"/>
                </a:p>
              </c:txPr>
            </c:trendlineLbl>
          </c:trendline>
          <c:xVal>
            <c:numRef>
              <c:f>peiramatikes!$E$64:$E$66</c:f>
              <c:numCache>
                <c:formatCode>General</c:formatCode>
                <c:ptCount val="3"/>
                <c:pt idx="0">
                  <c:v>5.12</c:v>
                </c:pt>
                <c:pt idx="1">
                  <c:v>5.66</c:v>
                </c:pt>
                <c:pt idx="2">
                  <c:v>6.19</c:v>
                </c:pt>
              </c:numCache>
            </c:numRef>
          </c:xVal>
          <c:yVal>
            <c:numRef>
              <c:f>peiramatikes!$G$64:$G$66</c:f>
              <c:numCache>
                <c:formatCode>0.00</c:formatCode>
                <c:ptCount val="3"/>
                <c:pt idx="0">
                  <c:v>0.5</c:v>
                </c:pt>
                <c:pt idx="1">
                  <c:v>0.78</c:v>
                </c:pt>
                <c:pt idx="2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84-492F-BB50-84959B756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06399"/>
        <c:axId val="150269695"/>
      </c:scatterChart>
      <c:valAx>
        <c:axId val="150506399"/>
        <c:scaling>
          <c:orientation val="minMax"/>
          <c:max val="6.5"/>
          <c:min val="4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269695"/>
        <c:crosses val="autoZero"/>
        <c:crossBetween val="midCat"/>
      </c:valAx>
      <c:valAx>
        <c:axId val="150269695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0506399"/>
        <c:crossesAt val="0.2"/>
        <c:crossBetween val="midCat"/>
        <c:minorUnit val="2.0000000000000004E-2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361948</xdr:colOff>
      <xdr:row>1</xdr:row>
      <xdr:rowOff>176210</xdr:rowOff>
    </xdr:from>
    <xdr:to>
      <xdr:col>20</xdr:col>
      <xdr:colOff>476250</xdr:colOff>
      <xdr:row>23</xdr:row>
      <xdr:rowOff>28574</xdr:rowOff>
    </xdr:to>
    <xdr:graphicFrame macro="">
      <xdr:nvGraphicFramePr>
        <xdr:cNvPr id="7" name="Γράφημα 6">
          <a:extLst>
            <a:ext uri="{FF2B5EF4-FFF2-40B4-BE49-F238E27FC236}">
              <a16:creationId xmlns:a16="http://schemas.microsoft.com/office/drawing/2014/main" id="{ADA6E91B-B480-5FE1-2480-93102BBCB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409576</xdr:colOff>
      <xdr:row>31</xdr:row>
      <xdr:rowOff>61911</xdr:rowOff>
    </xdr:from>
    <xdr:to>
      <xdr:col>20</xdr:col>
      <xdr:colOff>571501</xdr:colOff>
      <xdr:row>59</xdr:row>
      <xdr:rowOff>9524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B192B86C-4D71-A9F6-CFA2-110649226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380998</xdr:colOff>
      <xdr:row>64</xdr:row>
      <xdr:rowOff>185736</xdr:rowOff>
    </xdr:from>
    <xdr:to>
      <xdr:col>20</xdr:col>
      <xdr:colOff>495300</xdr:colOff>
      <xdr:row>91</xdr:row>
      <xdr:rowOff>152399</xdr:rowOff>
    </xdr:to>
    <xdr:graphicFrame macro="">
      <xdr:nvGraphicFramePr>
        <xdr:cNvPr id="9" name="Γράφημα 8">
          <a:extLst>
            <a:ext uri="{FF2B5EF4-FFF2-40B4-BE49-F238E27FC236}">
              <a16:creationId xmlns:a16="http://schemas.microsoft.com/office/drawing/2014/main" id="{9C53DE36-945F-7A10-B464-8497F5112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0.3928</cdr:x>
      <cdr:y>0.9419</cdr:y>
    </cdr:from>
    <cdr:to>
      <cdr:x>0.64618</cdr:x>
      <cdr:y>0.98883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11EB4D-1D5D-8C3B-7243-62C3087431B4}"/>
            </a:ext>
          </a:extLst>
        </cdr:cNvPr>
        <cdr:cNvSpPr txBox="1"/>
      </cdr:nvSpPr>
      <cdr:spPr>
        <a:xfrm xmlns:a="http://schemas.openxmlformats.org/drawingml/2006/main">
          <a:off x="2495551" y="4014788"/>
          <a:ext cx="1609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0.00582</cdr:x>
      <cdr:y>0.14119</cdr:y>
    </cdr:from>
    <cdr:to>
      <cdr:x>0.04773</cdr:x>
      <cdr:y>0.57428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FF69F37-BAFA-659B-44EB-623AC51B2AF6}"/>
            </a:ext>
          </a:extLst>
        </cdr:cNvPr>
        <cdr:cNvSpPr txBox="1"/>
      </cdr:nvSpPr>
      <cdr:spPr>
        <a:xfrm xmlns:a="http://schemas.openxmlformats.org/drawingml/2006/main" rot="16200000">
          <a:off x="-887501" y="1656645"/>
          <a:ext cx="2213160" cy="34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effectLst/>
              <a:latin typeface="+mn-lt"/>
              <a:ea typeface="+mn-ea"/>
              <a:cs typeface="+mn-cs"/>
            </a:rPr>
            <a:t>K</a:t>
          </a:r>
          <a:r>
            <a:rPr lang="en-US" sz="1400" b="1" baseline="-25000">
              <a:effectLst/>
              <a:latin typeface="+mn-lt"/>
              <a:ea typeface="+mn-ea"/>
              <a:cs typeface="+mn-cs"/>
            </a:rPr>
            <a:t>max </a:t>
          </a:r>
          <a:r>
            <a:rPr lang="el-GR" sz="1400" b="1">
              <a:effectLst/>
              <a:latin typeface="+mn-lt"/>
              <a:ea typeface="+mn-ea"/>
              <a:cs typeface="+mn-cs"/>
            </a:rPr>
            <a:t>( </a:t>
          </a:r>
          <a:r>
            <a:rPr lang="en-US" sz="1400" b="1">
              <a:effectLst/>
              <a:latin typeface="+mn-lt"/>
              <a:ea typeface="+mn-ea"/>
              <a:cs typeface="+mn-cs"/>
            </a:rPr>
            <a:t>x10</a:t>
          </a:r>
          <a:r>
            <a:rPr lang="en-US" sz="1400" b="1" baseline="30000">
              <a:effectLst/>
              <a:latin typeface="+mn-lt"/>
              <a:ea typeface="+mn-ea"/>
              <a:cs typeface="+mn-cs"/>
            </a:rPr>
            <a:t>-19</a:t>
          </a:r>
          <a:r>
            <a:rPr lang="en-US" sz="1400" b="1">
              <a:effectLst/>
              <a:latin typeface="+mn-lt"/>
              <a:ea typeface="+mn-ea"/>
              <a:cs typeface="+mn-cs"/>
            </a:rPr>
            <a:t> Joule</a:t>
          </a:r>
          <a:r>
            <a:rPr lang="el-GR" sz="1400" b="1"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effectLst/>
              <a:latin typeface="+mn-lt"/>
              <a:ea typeface="+mn-ea"/>
              <a:cs typeface="+mn-cs"/>
            </a:rPr>
            <a:t>)</a:t>
          </a:r>
          <a:endParaRPr lang="el-GR" sz="1400">
            <a:effectLst/>
          </a:endParaRPr>
        </a:p>
      </cdr:txBody>
    </cdr:sp>
  </cdr:relSizeAnchor>
  <cdr:relSizeAnchor xmlns:cdr="http://schemas.openxmlformats.org/drawingml/2006/chartDrawing">
    <cdr:from>
      <cdr:x>0.58638</cdr:x>
      <cdr:y>0.92821</cdr:y>
    </cdr:from>
    <cdr:to>
      <cdr:x>0.94021</cdr:x>
      <cdr:y>0.98322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2DB48E1-7F98-DEA7-70B3-55EEF354065F}"/>
            </a:ext>
          </a:extLst>
        </cdr:cNvPr>
        <cdr:cNvSpPr txBox="1"/>
      </cdr:nvSpPr>
      <cdr:spPr>
        <a:xfrm xmlns:a="http://schemas.openxmlformats.org/drawingml/2006/main">
          <a:off x="4797742" y="4743310"/>
          <a:ext cx="2895029" cy="28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300" b="1" i="0"/>
            <a:t>Συχνότητα</a:t>
          </a:r>
          <a:r>
            <a:rPr lang="en-US" sz="1300" b="1" i="0"/>
            <a:t> f</a:t>
          </a:r>
          <a:r>
            <a:rPr lang="el-GR" sz="1300" b="1" i="0"/>
            <a:t>  ( </a:t>
          </a:r>
          <a:r>
            <a:rPr lang="en-US" sz="1300" b="1" i="0"/>
            <a:t>x</a:t>
          </a:r>
          <a:r>
            <a:rPr lang="el-GR" sz="1300" b="1" i="0"/>
            <a:t> </a:t>
          </a:r>
          <a:r>
            <a:rPr lang="en-US" sz="1300" b="1" i="0"/>
            <a:t>10</a:t>
          </a:r>
          <a:r>
            <a:rPr lang="en-US" sz="1300" b="1" i="0" baseline="30000"/>
            <a:t>14</a:t>
          </a:r>
          <a:r>
            <a:rPr lang="en-US" sz="1300" b="1" i="0" baseline="0"/>
            <a:t> Hz</a:t>
          </a:r>
          <a:r>
            <a:rPr lang="el-GR" sz="1300" b="1" i="0" baseline="0"/>
            <a:t> </a:t>
          </a:r>
          <a:r>
            <a:rPr lang="en-US" sz="1300" b="1" i="0"/>
            <a:t>)</a:t>
          </a:r>
          <a:endParaRPr lang="el-GR" sz="1300" b="1" i="0"/>
        </a:p>
      </cdr:txBody>
    </cdr:sp>
  </cdr:relSizeAnchor>
  <cdr:relSizeAnchor xmlns:cdr="http://schemas.openxmlformats.org/drawingml/2006/chartDrawing">
    <cdr:from>
      <cdr:x>0.12594</cdr:x>
      <cdr:y>0.03167</cdr:y>
    </cdr:from>
    <cdr:to>
      <cdr:x>0.63097</cdr:x>
      <cdr:y>0.10531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243695A-3B4B-6A1A-027E-C2437A186BB0}"/>
            </a:ext>
          </a:extLst>
        </cdr:cNvPr>
        <cdr:cNvSpPr txBox="1"/>
      </cdr:nvSpPr>
      <cdr:spPr>
        <a:xfrm xmlns:a="http://schemas.openxmlformats.org/drawingml/2006/main">
          <a:off x="1030412" y="161814"/>
          <a:ext cx="4132140" cy="37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Διάγραμμα 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Kmax 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για φίλτρα και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LED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0.3928</cdr:x>
      <cdr:y>0.9419</cdr:y>
    </cdr:from>
    <cdr:to>
      <cdr:x>0.64618</cdr:x>
      <cdr:y>0.98883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11EB4D-1D5D-8C3B-7243-62C3087431B4}"/>
            </a:ext>
          </a:extLst>
        </cdr:cNvPr>
        <cdr:cNvSpPr txBox="1"/>
      </cdr:nvSpPr>
      <cdr:spPr>
        <a:xfrm xmlns:a="http://schemas.openxmlformats.org/drawingml/2006/main">
          <a:off x="2495551" y="4014788"/>
          <a:ext cx="1609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0.01509</cdr:x>
      <cdr:y>0.21035</cdr:y>
    </cdr:from>
    <cdr:to>
      <cdr:x>0.05674</cdr:x>
      <cdr:y>0.55775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FF69F37-BAFA-659B-44EB-623AC51B2AF6}"/>
            </a:ext>
          </a:extLst>
        </cdr:cNvPr>
        <cdr:cNvSpPr txBox="1"/>
      </cdr:nvSpPr>
      <cdr:spPr>
        <a:xfrm xmlns:a="http://schemas.openxmlformats.org/drawingml/2006/main" rot="16200000">
          <a:off x="-828675" y="2314251"/>
          <a:ext cx="2248491" cy="34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K</a:t>
          </a:r>
          <a:r>
            <a:rPr lang="en-US" sz="1400" b="1" baseline="-25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max </a:t>
          </a:r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( 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x10</a:t>
          </a:r>
          <a:r>
            <a:rPr lang="en-US" sz="1400" b="1" baseline="30000">
              <a:latin typeface="Calibri" panose="020F0502020204030204" pitchFamily="34" charset="0"/>
              <a:cs typeface="Calibri" panose="020F0502020204030204" pitchFamily="34" charset="0"/>
            </a:rPr>
            <a:t>-19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 Joule</a:t>
          </a:r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)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0.58638</cdr:x>
      <cdr:y>0.92821</cdr:y>
    </cdr:from>
    <cdr:to>
      <cdr:x>0.94021</cdr:x>
      <cdr:y>0.98322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2DB48E1-7F98-DEA7-70B3-55EEF354065F}"/>
            </a:ext>
          </a:extLst>
        </cdr:cNvPr>
        <cdr:cNvSpPr txBox="1"/>
      </cdr:nvSpPr>
      <cdr:spPr>
        <a:xfrm xmlns:a="http://schemas.openxmlformats.org/drawingml/2006/main">
          <a:off x="4797742" y="4743310"/>
          <a:ext cx="2895029" cy="28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Συχνότητα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 f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 (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x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10</a:t>
          </a:r>
          <a:r>
            <a:rPr lang="en-US" sz="1300" b="1" i="0" baseline="30000">
              <a:latin typeface="Calibri" panose="020F0502020204030204" pitchFamily="34" charset="0"/>
              <a:cs typeface="Calibri" panose="020F0502020204030204" pitchFamily="34" charset="0"/>
            </a:rPr>
            <a:t>14</a:t>
          </a:r>
          <a:r>
            <a:rPr lang="en-US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Hz</a:t>
          </a:r>
          <a:r>
            <a:rPr lang="el-GR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)</a:t>
          </a:r>
          <a:endParaRPr lang="el-GR" sz="1300" b="1" i="0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0.12594</cdr:x>
      <cdr:y>0.03167</cdr:y>
    </cdr:from>
    <cdr:to>
      <cdr:x>0.63097</cdr:x>
      <cdr:y>0.10531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243695A-3B4B-6A1A-027E-C2437A186BB0}"/>
            </a:ext>
          </a:extLst>
        </cdr:cNvPr>
        <cdr:cNvSpPr txBox="1"/>
      </cdr:nvSpPr>
      <cdr:spPr>
        <a:xfrm xmlns:a="http://schemas.openxmlformats.org/drawingml/2006/main">
          <a:off x="1030412" y="161814"/>
          <a:ext cx="4132140" cy="37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Διάγραμμα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K</a:t>
          </a:r>
          <a:r>
            <a:rPr lang="en-US" sz="1400" b="1" baseline="-25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max</a:t>
          </a:r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για τα γυάλινα φίλτρα 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0.3928</cdr:x>
      <cdr:y>0.9419</cdr:y>
    </cdr:from>
    <cdr:to>
      <cdr:x>0.64618</cdr:x>
      <cdr:y>0.98883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11EB4D-1D5D-8C3B-7243-62C3087431B4}"/>
            </a:ext>
          </a:extLst>
        </cdr:cNvPr>
        <cdr:cNvSpPr txBox="1"/>
      </cdr:nvSpPr>
      <cdr:spPr>
        <a:xfrm xmlns:a="http://schemas.openxmlformats.org/drawingml/2006/main">
          <a:off x="2495551" y="4014788"/>
          <a:ext cx="1609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0.01048</cdr:x>
      <cdr:y>0.17009</cdr:y>
    </cdr:from>
    <cdr:to>
      <cdr:x>0.05238</cdr:x>
      <cdr:y>0.60318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FF69F37-BAFA-659B-44EB-623AC51B2AF6}"/>
            </a:ext>
          </a:extLst>
        </cdr:cNvPr>
        <cdr:cNvSpPr txBox="1"/>
      </cdr:nvSpPr>
      <cdr:spPr>
        <a:xfrm xmlns:a="http://schemas.openxmlformats.org/drawingml/2006/main" rot="16200000">
          <a:off x="-981405" y="2040037"/>
          <a:ext cx="2477172" cy="34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K</a:t>
          </a:r>
          <a:r>
            <a:rPr lang="en-US" sz="1400" b="1" baseline="-25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max </a:t>
          </a:r>
          <a:r>
            <a:rPr lang="el-GR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( </a:t>
          </a:r>
          <a:r>
            <a:rPr lang="en-US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x10</a:t>
          </a:r>
          <a:r>
            <a:rPr lang="en-US" sz="1400" b="1" baseline="30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-19</a:t>
          </a:r>
          <a:r>
            <a:rPr lang="en-US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Joule</a:t>
          </a:r>
          <a:r>
            <a:rPr lang="el-GR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en-US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)</a:t>
          </a:r>
          <a:endParaRPr lang="el-GR" sz="1400"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0.58638</cdr:x>
      <cdr:y>0.92821</cdr:y>
    </cdr:from>
    <cdr:to>
      <cdr:x>0.94021</cdr:x>
      <cdr:y>0.98322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2DB48E1-7F98-DEA7-70B3-55EEF354065F}"/>
            </a:ext>
          </a:extLst>
        </cdr:cNvPr>
        <cdr:cNvSpPr txBox="1"/>
      </cdr:nvSpPr>
      <cdr:spPr>
        <a:xfrm xmlns:a="http://schemas.openxmlformats.org/drawingml/2006/main">
          <a:off x="4797742" y="4743310"/>
          <a:ext cx="2895029" cy="28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Συχνότητα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 f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 (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x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10</a:t>
          </a:r>
          <a:r>
            <a:rPr lang="en-US" sz="1300" b="1" i="0" baseline="30000">
              <a:latin typeface="Calibri" panose="020F0502020204030204" pitchFamily="34" charset="0"/>
              <a:cs typeface="Calibri" panose="020F0502020204030204" pitchFamily="34" charset="0"/>
            </a:rPr>
            <a:t>14</a:t>
          </a:r>
          <a:r>
            <a:rPr lang="en-US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Hz</a:t>
          </a:r>
          <a:r>
            <a:rPr lang="el-GR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)</a:t>
          </a:r>
          <a:endParaRPr lang="el-GR" sz="1300" b="1" i="0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0.12594</cdr:x>
      <cdr:y>0.03167</cdr:y>
    </cdr:from>
    <cdr:to>
      <cdr:x>0.63097</cdr:x>
      <cdr:y>0.10531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243695A-3B4B-6A1A-027E-C2437A186BB0}"/>
            </a:ext>
          </a:extLst>
        </cdr:cNvPr>
        <cdr:cNvSpPr txBox="1"/>
      </cdr:nvSpPr>
      <cdr:spPr>
        <a:xfrm xmlns:a="http://schemas.openxmlformats.org/drawingml/2006/main">
          <a:off x="1030412" y="161814"/>
          <a:ext cx="4132140" cy="37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Διάγραμμα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Kmax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=F(f)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για τα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LED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342898</xdr:colOff>
      <xdr:row>0</xdr:row>
      <xdr:rowOff>166686</xdr:rowOff>
    </xdr:from>
    <xdr:to>
      <xdr:col>20</xdr:col>
      <xdr:colOff>457200</xdr:colOff>
      <xdr:row>19</xdr:row>
      <xdr:rowOff>161924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937C0D1E-B266-4337-A535-4F91C3DD1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314326</xdr:colOff>
      <xdr:row>22</xdr:row>
      <xdr:rowOff>147636</xdr:rowOff>
    </xdr:from>
    <xdr:to>
      <xdr:col>20</xdr:col>
      <xdr:colOff>476251</xdr:colOff>
      <xdr:row>49</xdr:row>
      <xdr:rowOff>114299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50356AA7-125F-4BF6-A179-110DF30F0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371473</xdr:colOff>
      <xdr:row>51</xdr:row>
      <xdr:rowOff>138111</xdr:rowOff>
    </xdr:from>
    <xdr:to>
      <xdr:col>20</xdr:col>
      <xdr:colOff>485775</xdr:colOff>
      <xdr:row>77</xdr:row>
      <xdr:rowOff>104774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160DF094-028B-4A55-BF30-AD805545F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0.3928</cdr:x>
      <cdr:y>0.9419</cdr:y>
    </cdr:from>
    <cdr:to>
      <cdr:x>0.64618</cdr:x>
      <cdr:y>0.98883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11EB4D-1D5D-8C3B-7243-62C3087431B4}"/>
            </a:ext>
          </a:extLst>
        </cdr:cNvPr>
        <cdr:cNvSpPr txBox="1"/>
      </cdr:nvSpPr>
      <cdr:spPr>
        <a:xfrm xmlns:a="http://schemas.openxmlformats.org/drawingml/2006/main">
          <a:off x="2495551" y="4014788"/>
          <a:ext cx="1609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0.00582</cdr:x>
      <cdr:y>0.14119</cdr:y>
    </cdr:from>
    <cdr:to>
      <cdr:x>0.04773</cdr:x>
      <cdr:y>0.57428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FF69F37-BAFA-659B-44EB-623AC51B2AF6}"/>
            </a:ext>
          </a:extLst>
        </cdr:cNvPr>
        <cdr:cNvSpPr txBox="1"/>
      </cdr:nvSpPr>
      <cdr:spPr>
        <a:xfrm xmlns:a="http://schemas.openxmlformats.org/drawingml/2006/main" rot="16200000">
          <a:off x="-887501" y="1656645"/>
          <a:ext cx="2213160" cy="34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effectLst/>
              <a:latin typeface="+mn-lt"/>
              <a:ea typeface="+mn-ea"/>
              <a:cs typeface="+mn-cs"/>
            </a:rPr>
            <a:t>K</a:t>
          </a:r>
          <a:r>
            <a:rPr lang="en-US" sz="1400" b="1" baseline="-25000">
              <a:effectLst/>
              <a:latin typeface="+mn-lt"/>
              <a:ea typeface="+mn-ea"/>
              <a:cs typeface="+mn-cs"/>
            </a:rPr>
            <a:t>max </a:t>
          </a:r>
          <a:r>
            <a:rPr lang="el-GR" sz="1400" b="1">
              <a:effectLst/>
              <a:latin typeface="+mn-lt"/>
              <a:ea typeface="+mn-ea"/>
              <a:cs typeface="+mn-cs"/>
            </a:rPr>
            <a:t>( </a:t>
          </a:r>
          <a:r>
            <a:rPr lang="en-US" sz="1400" b="1">
              <a:effectLst/>
              <a:latin typeface="+mn-lt"/>
              <a:ea typeface="+mn-ea"/>
              <a:cs typeface="+mn-cs"/>
            </a:rPr>
            <a:t>x10</a:t>
          </a:r>
          <a:r>
            <a:rPr lang="en-US" sz="1400" b="1" baseline="30000">
              <a:effectLst/>
              <a:latin typeface="+mn-lt"/>
              <a:ea typeface="+mn-ea"/>
              <a:cs typeface="+mn-cs"/>
            </a:rPr>
            <a:t>-19</a:t>
          </a:r>
          <a:r>
            <a:rPr lang="en-US" sz="1400" b="1">
              <a:effectLst/>
              <a:latin typeface="+mn-lt"/>
              <a:ea typeface="+mn-ea"/>
              <a:cs typeface="+mn-cs"/>
            </a:rPr>
            <a:t> Joule</a:t>
          </a:r>
          <a:r>
            <a:rPr lang="el-GR" sz="1400" b="1"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effectLst/>
              <a:latin typeface="+mn-lt"/>
              <a:ea typeface="+mn-ea"/>
              <a:cs typeface="+mn-cs"/>
            </a:rPr>
            <a:t>)</a:t>
          </a:r>
          <a:endParaRPr lang="el-GR" sz="1400">
            <a:effectLst/>
          </a:endParaRPr>
        </a:p>
      </cdr:txBody>
    </cdr:sp>
  </cdr:relSizeAnchor>
  <cdr:relSizeAnchor xmlns:cdr="http://schemas.openxmlformats.org/drawingml/2006/chartDrawing">
    <cdr:from>
      <cdr:x>0.58638</cdr:x>
      <cdr:y>0.92821</cdr:y>
    </cdr:from>
    <cdr:to>
      <cdr:x>0.94021</cdr:x>
      <cdr:y>0.98322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2DB48E1-7F98-DEA7-70B3-55EEF354065F}"/>
            </a:ext>
          </a:extLst>
        </cdr:cNvPr>
        <cdr:cNvSpPr txBox="1"/>
      </cdr:nvSpPr>
      <cdr:spPr>
        <a:xfrm xmlns:a="http://schemas.openxmlformats.org/drawingml/2006/main">
          <a:off x="4797742" y="4743310"/>
          <a:ext cx="2895029" cy="28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300" b="1" i="0"/>
            <a:t>Συχνότητα</a:t>
          </a:r>
          <a:r>
            <a:rPr lang="en-US" sz="1300" b="1" i="0"/>
            <a:t> f</a:t>
          </a:r>
          <a:r>
            <a:rPr lang="el-GR" sz="1300" b="1" i="0"/>
            <a:t>  ( </a:t>
          </a:r>
          <a:r>
            <a:rPr lang="en-US" sz="1300" b="1" i="0"/>
            <a:t>x</a:t>
          </a:r>
          <a:r>
            <a:rPr lang="el-GR" sz="1300" b="1" i="0"/>
            <a:t> </a:t>
          </a:r>
          <a:r>
            <a:rPr lang="en-US" sz="1300" b="1" i="0"/>
            <a:t>10</a:t>
          </a:r>
          <a:r>
            <a:rPr lang="en-US" sz="1300" b="1" i="0" baseline="30000"/>
            <a:t>14</a:t>
          </a:r>
          <a:r>
            <a:rPr lang="en-US" sz="1300" b="1" i="0" baseline="0"/>
            <a:t> Hz</a:t>
          </a:r>
          <a:r>
            <a:rPr lang="el-GR" sz="1300" b="1" i="0" baseline="0"/>
            <a:t> </a:t>
          </a:r>
          <a:r>
            <a:rPr lang="en-US" sz="1300" b="1" i="0"/>
            <a:t>)</a:t>
          </a:r>
          <a:endParaRPr lang="el-GR" sz="1300" b="1" i="0"/>
        </a:p>
      </cdr:txBody>
    </cdr:sp>
  </cdr:relSizeAnchor>
  <cdr:relSizeAnchor xmlns:cdr="http://schemas.openxmlformats.org/drawingml/2006/chartDrawing">
    <cdr:from>
      <cdr:x>0.12594</cdr:x>
      <cdr:y>0.03167</cdr:y>
    </cdr:from>
    <cdr:to>
      <cdr:x>0.63097</cdr:x>
      <cdr:y>0.10531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243695A-3B4B-6A1A-027E-C2437A186BB0}"/>
            </a:ext>
          </a:extLst>
        </cdr:cNvPr>
        <cdr:cNvSpPr txBox="1"/>
      </cdr:nvSpPr>
      <cdr:spPr>
        <a:xfrm xmlns:a="http://schemas.openxmlformats.org/drawingml/2006/main">
          <a:off x="1030412" y="161814"/>
          <a:ext cx="4132140" cy="37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Διάγραμμα 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Kmax 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για φίλτρα και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LED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0.3928</cdr:x>
      <cdr:y>0.9419</cdr:y>
    </cdr:from>
    <cdr:to>
      <cdr:x>0.64618</cdr:x>
      <cdr:y>0.98883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11EB4D-1D5D-8C3B-7243-62C3087431B4}"/>
            </a:ext>
          </a:extLst>
        </cdr:cNvPr>
        <cdr:cNvSpPr txBox="1"/>
      </cdr:nvSpPr>
      <cdr:spPr>
        <a:xfrm xmlns:a="http://schemas.openxmlformats.org/drawingml/2006/main">
          <a:off x="2495551" y="4014788"/>
          <a:ext cx="1609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0.01509</cdr:x>
      <cdr:y>0.21035</cdr:y>
    </cdr:from>
    <cdr:to>
      <cdr:x>0.05674</cdr:x>
      <cdr:y>0.55775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FF69F37-BAFA-659B-44EB-623AC51B2AF6}"/>
            </a:ext>
          </a:extLst>
        </cdr:cNvPr>
        <cdr:cNvSpPr txBox="1"/>
      </cdr:nvSpPr>
      <cdr:spPr>
        <a:xfrm xmlns:a="http://schemas.openxmlformats.org/drawingml/2006/main" rot="16200000">
          <a:off x="-828675" y="2314251"/>
          <a:ext cx="2248491" cy="34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K</a:t>
          </a:r>
          <a:r>
            <a:rPr lang="en-US" sz="1400" b="1" baseline="-25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max </a:t>
          </a:r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( 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x10</a:t>
          </a:r>
          <a:r>
            <a:rPr lang="en-US" sz="1400" b="1" baseline="30000">
              <a:latin typeface="Calibri" panose="020F0502020204030204" pitchFamily="34" charset="0"/>
              <a:cs typeface="Calibri" panose="020F0502020204030204" pitchFamily="34" charset="0"/>
            </a:rPr>
            <a:t>-19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 Joule</a:t>
          </a:r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>
              <a:latin typeface="Calibri" panose="020F0502020204030204" pitchFamily="34" charset="0"/>
              <a:cs typeface="Calibri" panose="020F0502020204030204" pitchFamily="34" charset="0"/>
            </a:rPr>
            <a:t>)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0.58638</cdr:x>
      <cdr:y>0.92821</cdr:y>
    </cdr:from>
    <cdr:to>
      <cdr:x>0.94021</cdr:x>
      <cdr:y>0.98322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2DB48E1-7F98-DEA7-70B3-55EEF354065F}"/>
            </a:ext>
          </a:extLst>
        </cdr:cNvPr>
        <cdr:cNvSpPr txBox="1"/>
      </cdr:nvSpPr>
      <cdr:spPr>
        <a:xfrm xmlns:a="http://schemas.openxmlformats.org/drawingml/2006/main">
          <a:off x="4797742" y="4743310"/>
          <a:ext cx="2895029" cy="28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Συχνότητα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 f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 (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x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10</a:t>
          </a:r>
          <a:r>
            <a:rPr lang="en-US" sz="1300" b="1" i="0" baseline="30000">
              <a:latin typeface="Calibri" panose="020F0502020204030204" pitchFamily="34" charset="0"/>
              <a:cs typeface="Calibri" panose="020F0502020204030204" pitchFamily="34" charset="0"/>
            </a:rPr>
            <a:t>14</a:t>
          </a:r>
          <a:r>
            <a:rPr lang="en-US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Hz</a:t>
          </a:r>
          <a:r>
            <a:rPr lang="el-GR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)</a:t>
          </a:r>
          <a:endParaRPr lang="el-GR" sz="1300" b="1" i="0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0.12594</cdr:x>
      <cdr:y>0.03167</cdr:y>
    </cdr:from>
    <cdr:to>
      <cdr:x>0.63097</cdr:x>
      <cdr:y>0.10531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243695A-3B4B-6A1A-027E-C2437A186BB0}"/>
            </a:ext>
          </a:extLst>
        </cdr:cNvPr>
        <cdr:cNvSpPr txBox="1"/>
      </cdr:nvSpPr>
      <cdr:spPr>
        <a:xfrm xmlns:a="http://schemas.openxmlformats.org/drawingml/2006/main">
          <a:off x="1030412" y="161814"/>
          <a:ext cx="4132140" cy="37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Διάγραμμα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K</a:t>
          </a:r>
          <a:r>
            <a:rPr lang="en-US" sz="1400" b="1" baseline="-25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max</a:t>
          </a:r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για τα γυάλινα φίλτρα 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0.3928</cdr:x>
      <cdr:y>0.9419</cdr:y>
    </cdr:from>
    <cdr:to>
      <cdr:x>0.64618</cdr:x>
      <cdr:y>0.98883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11EB4D-1D5D-8C3B-7243-62C3087431B4}"/>
            </a:ext>
          </a:extLst>
        </cdr:cNvPr>
        <cdr:cNvSpPr txBox="1"/>
      </cdr:nvSpPr>
      <cdr:spPr>
        <a:xfrm xmlns:a="http://schemas.openxmlformats.org/drawingml/2006/main">
          <a:off x="2495551" y="4014788"/>
          <a:ext cx="1609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0.01048</cdr:x>
      <cdr:y>0.17009</cdr:y>
    </cdr:from>
    <cdr:to>
      <cdr:x>0.05238</cdr:x>
      <cdr:y>0.60318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FF69F37-BAFA-659B-44EB-623AC51B2AF6}"/>
            </a:ext>
          </a:extLst>
        </cdr:cNvPr>
        <cdr:cNvSpPr txBox="1"/>
      </cdr:nvSpPr>
      <cdr:spPr>
        <a:xfrm xmlns:a="http://schemas.openxmlformats.org/drawingml/2006/main" rot="16200000">
          <a:off x="-981405" y="2040037"/>
          <a:ext cx="2477172" cy="34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K</a:t>
          </a:r>
          <a:r>
            <a:rPr lang="en-US" sz="1400" b="1" baseline="-25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max </a:t>
          </a:r>
          <a:r>
            <a:rPr lang="el-GR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( </a:t>
          </a:r>
          <a:r>
            <a:rPr lang="en-US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x10</a:t>
          </a:r>
          <a:r>
            <a:rPr lang="en-US" sz="1400" b="1" baseline="3000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-19</a:t>
          </a:r>
          <a:r>
            <a:rPr lang="en-US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Joule</a:t>
          </a:r>
          <a:r>
            <a:rPr lang="el-GR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en-US" sz="14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)</a:t>
          </a:r>
          <a:endParaRPr lang="el-GR" sz="1400"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0.58638</cdr:x>
      <cdr:y>0.92821</cdr:y>
    </cdr:from>
    <cdr:to>
      <cdr:x>0.94021</cdr:x>
      <cdr:y>0.98322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2DB48E1-7F98-DEA7-70B3-55EEF354065F}"/>
            </a:ext>
          </a:extLst>
        </cdr:cNvPr>
        <cdr:cNvSpPr txBox="1"/>
      </cdr:nvSpPr>
      <cdr:spPr>
        <a:xfrm xmlns:a="http://schemas.openxmlformats.org/drawingml/2006/main">
          <a:off x="4797742" y="4743310"/>
          <a:ext cx="2895029" cy="28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Συχνότητα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 f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 (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x</a:t>
          </a:r>
          <a:r>
            <a:rPr lang="el-GR" sz="1300" b="1" i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10</a:t>
          </a:r>
          <a:r>
            <a:rPr lang="en-US" sz="1300" b="1" i="0" baseline="30000">
              <a:latin typeface="Calibri" panose="020F0502020204030204" pitchFamily="34" charset="0"/>
              <a:cs typeface="Calibri" panose="020F0502020204030204" pitchFamily="34" charset="0"/>
            </a:rPr>
            <a:t>14</a:t>
          </a:r>
          <a:r>
            <a:rPr lang="en-US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Hz</a:t>
          </a:r>
          <a:r>
            <a:rPr lang="el-GR" sz="1300" b="1" i="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300" b="1" i="0">
              <a:latin typeface="Calibri" panose="020F0502020204030204" pitchFamily="34" charset="0"/>
              <a:cs typeface="Calibri" panose="020F0502020204030204" pitchFamily="34" charset="0"/>
            </a:rPr>
            <a:t>)</a:t>
          </a:r>
          <a:endParaRPr lang="el-GR" sz="1300" b="1" i="0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0.12594</cdr:x>
      <cdr:y>0.03167</cdr:y>
    </cdr:from>
    <cdr:to>
      <cdr:x>0.63097</cdr:x>
      <cdr:y>0.10531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243695A-3B4B-6A1A-027E-C2437A186BB0}"/>
            </a:ext>
          </a:extLst>
        </cdr:cNvPr>
        <cdr:cNvSpPr txBox="1"/>
      </cdr:nvSpPr>
      <cdr:spPr>
        <a:xfrm xmlns:a="http://schemas.openxmlformats.org/drawingml/2006/main">
          <a:off x="1030412" y="161814"/>
          <a:ext cx="4132140" cy="37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1400" b="1">
              <a:latin typeface="Calibri" panose="020F0502020204030204" pitchFamily="34" charset="0"/>
              <a:cs typeface="Calibri" panose="020F0502020204030204" pitchFamily="34" charset="0"/>
            </a:rPr>
            <a:t>Διάγραμμα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Kmax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=F(f)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l-GR" sz="1400" b="1" baseline="0">
              <a:latin typeface="Calibri" panose="020F0502020204030204" pitchFamily="34" charset="0"/>
              <a:cs typeface="Calibri" panose="020F0502020204030204" pitchFamily="34" charset="0"/>
            </a:rPr>
            <a:t>για τα </a:t>
          </a:r>
          <a:r>
            <a:rPr lang="en-US" sz="1400" b="1" baseline="0">
              <a:latin typeface="Calibri" panose="020F0502020204030204" pitchFamily="34" charset="0"/>
              <a:cs typeface="Calibri" panose="020F0502020204030204" pitchFamily="34" charset="0"/>
            </a:rPr>
            <a:t>LED</a:t>
          </a:r>
          <a:endParaRPr lang="el-GR" sz="14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820F9-3BA5-4403-AF74-B113F042FE5E}">
  <dimension ref="A3:G80"/>
  <sheetViews>
    <sheetView zoomScaleNormal="100" workbookViewId="0">
      <selection activeCell="E104" sqref="E104"/>
    </sheetView>
  </sheetViews>
  <sheetFormatPr defaultRowHeight="15" x14ac:dyDescent="0.25"/>
  <cols>
    <col min="1" max="1" width="7.140625" customWidth="1"/>
    <col min="2" max="2" width="18.42578125" customWidth="1"/>
    <col min="3" max="3" width="14.7109375" customWidth="1"/>
    <col min="4" max="4" width="16.7109375" customWidth="1"/>
    <col min="5" max="5" width="20.28515625" customWidth="1"/>
    <col min="6" max="6" width="14.7109375" bestFit="1" customWidth="1"/>
    <col min="7" max="7" width="20" customWidth="1"/>
    <col min="8" max="8" width="11.28515625" customWidth="1"/>
  </cols>
  <sheetData>
    <row r="3" spans="1:7" x14ac:dyDescent="0.25">
      <c r="F3" s="29" t="s">
        <v>23</v>
      </c>
    </row>
    <row r="4" spans="1:7" ht="15" customHeight="1" x14ac:dyDescent="0.25">
      <c r="F4" s="29"/>
    </row>
    <row r="5" spans="1:7" x14ac:dyDescent="0.25">
      <c r="F5" s="30"/>
    </row>
    <row r="6" spans="1:7" ht="50.25" customHeight="1" x14ac:dyDescent="0.25">
      <c r="A6" s="3"/>
      <c r="B6" s="2" t="s">
        <v>22</v>
      </c>
      <c r="C6" s="2" t="s">
        <v>18</v>
      </c>
      <c r="D6" s="2" t="s">
        <v>19</v>
      </c>
      <c r="E6" s="2" t="s">
        <v>21</v>
      </c>
      <c r="F6" s="2" t="s">
        <v>20</v>
      </c>
      <c r="G6" s="2" t="s">
        <v>27</v>
      </c>
    </row>
    <row r="7" spans="1:7" ht="21.75" customHeight="1" x14ac:dyDescent="0.25">
      <c r="A7" s="31" t="s">
        <v>17</v>
      </c>
      <c r="B7" s="6" t="s">
        <v>0</v>
      </c>
      <c r="C7" s="7" t="s">
        <v>1</v>
      </c>
      <c r="D7" s="7">
        <v>630</v>
      </c>
      <c r="E7" s="8">
        <f>ROUND((3*10^8)/(D7*10^(-9))*10^(-14),14)</f>
        <v>4.7619047619047601</v>
      </c>
      <c r="F7" s="26">
        <v>0.25</v>
      </c>
      <c r="G7" s="8">
        <f>IF(F7="","",ROUND(F7*1.6,2))</f>
        <v>0.4</v>
      </c>
    </row>
    <row r="8" spans="1:7" ht="21.75" customHeight="1" x14ac:dyDescent="0.25">
      <c r="A8" s="31"/>
      <c r="B8" s="6" t="s">
        <v>2</v>
      </c>
      <c r="C8" s="7" t="s">
        <v>3</v>
      </c>
      <c r="D8" s="7">
        <v>580</v>
      </c>
      <c r="E8" s="8">
        <f t="shared" ref="E8:E12" si="0">ROUND((3*10^8)/(D8*10^(-9))*10^(-14),14)</f>
        <v>5.1724137931034502</v>
      </c>
      <c r="F8" s="26">
        <v>0.39</v>
      </c>
      <c r="G8" s="8">
        <f t="shared" ref="G8:G16" si="1">IF(F8="","",ROUND(F8*1.6,2))</f>
        <v>0.62</v>
      </c>
    </row>
    <row r="9" spans="1:7" ht="21.75" customHeight="1" x14ac:dyDescent="0.25">
      <c r="A9" s="31"/>
      <c r="B9" s="6" t="s">
        <v>16</v>
      </c>
      <c r="C9" s="7" t="s">
        <v>5</v>
      </c>
      <c r="D9" s="7">
        <v>550</v>
      </c>
      <c r="E9" s="8">
        <f t="shared" si="0"/>
        <v>5.4545454545454497</v>
      </c>
      <c r="F9" s="26">
        <v>0.5</v>
      </c>
      <c r="G9" s="8">
        <f t="shared" si="1"/>
        <v>0.8</v>
      </c>
    </row>
    <row r="10" spans="1:7" ht="21.75" customHeight="1" x14ac:dyDescent="0.25">
      <c r="A10" s="31"/>
      <c r="B10" s="6" t="s">
        <v>4</v>
      </c>
      <c r="C10" s="7" t="s">
        <v>6</v>
      </c>
      <c r="D10" s="7">
        <v>510</v>
      </c>
      <c r="E10" s="8">
        <f t="shared" si="0"/>
        <v>5.8823529411764701</v>
      </c>
      <c r="F10" s="26">
        <v>0.68</v>
      </c>
      <c r="G10" s="8">
        <f t="shared" si="1"/>
        <v>1.0900000000000001</v>
      </c>
    </row>
    <row r="11" spans="1:7" ht="21.75" customHeight="1" x14ac:dyDescent="0.25">
      <c r="A11" s="31"/>
      <c r="B11" s="6" t="s">
        <v>7</v>
      </c>
      <c r="C11" s="7" t="s">
        <v>8</v>
      </c>
      <c r="D11" s="7">
        <v>520</v>
      </c>
      <c r="E11" s="8">
        <f t="shared" si="0"/>
        <v>5.7692307692307701</v>
      </c>
      <c r="F11" s="26">
        <v>0.65</v>
      </c>
      <c r="G11" s="8">
        <f t="shared" si="1"/>
        <v>1.04</v>
      </c>
    </row>
    <row r="12" spans="1:7" ht="21.75" customHeight="1" x14ac:dyDescent="0.25">
      <c r="A12" s="31"/>
      <c r="B12" s="6" t="s">
        <v>9</v>
      </c>
      <c r="C12" s="7" t="s">
        <v>10</v>
      </c>
      <c r="D12" s="7">
        <v>470</v>
      </c>
      <c r="E12" s="8">
        <f t="shared" si="0"/>
        <v>6.3829787234042596</v>
      </c>
      <c r="F12" s="26">
        <v>0.93</v>
      </c>
      <c r="G12" s="8">
        <f t="shared" si="1"/>
        <v>1.49</v>
      </c>
    </row>
    <row r="13" spans="1:7" ht="21.75" customHeight="1" x14ac:dyDescent="0.25">
      <c r="A13" s="27" t="s">
        <v>11</v>
      </c>
      <c r="B13" s="9" t="s">
        <v>0</v>
      </c>
      <c r="C13" s="10" t="s">
        <v>12</v>
      </c>
      <c r="D13" s="11">
        <v>620</v>
      </c>
      <c r="E13" s="12">
        <f t="shared" ref="E13:E16" si="2">ROUND((3*10^8)/(D13*10^(-9))*10^(-14),2)</f>
        <v>4.84</v>
      </c>
      <c r="F13" s="26">
        <v>0.22</v>
      </c>
      <c r="G13" s="12">
        <f t="shared" si="1"/>
        <v>0.35</v>
      </c>
    </row>
    <row r="14" spans="1:7" ht="21.75" customHeight="1" x14ac:dyDescent="0.25">
      <c r="A14" s="27"/>
      <c r="B14" s="9" t="s">
        <v>2</v>
      </c>
      <c r="C14" s="10" t="s">
        <v>13</v>
      </c>
      <c r="D14" s="11">
        <v>586</v>
      </c>
      <c r="E14" s="12">
        <f t="shared" si="2"/>
        <v>5.12</v>
      </c>
      <c r="F14" s="26">
        <v>0.35</v>
      </c>
      <c r="G14" s="12">
        <f t="shared" si="1"/>
        <v>0.56000000000000005</v>
      </c>
    </row>
    <row r="15" spans="1:7" ht="21.75" customHeight="1" x14ac:dyDescent="0.25">
      <c r="A15" s="27"/>
      <c r="B15" s="9" t="s">
        <v>7</v>
      </c>
      <c r="C15" s="10" t="s">
        <v>14</v>
      </c>
      <c r="D15" s="11">
        <v>530</v>
      </c>
      <c r="E15" s="12">
        <f t="shared" si="2"/>
        <v>5.66</v>
      </c>
      <c r="F15" s="26">
        <v>0.57999999999999996</v>
      </c>
      <c r="G15" s="12">
        <f t="shared" si="1"/>
        <v>0.93</v>
      </c>
    </row>
    <row r="16" spans="1:7" ht="21.75" customHeight="1" x14ac:dyDescent="0.25">
      <c r="A16" s="27"/>
      <c r="B16" s="9" t="s">
        <v>9</v>
      </c>
      <c r="C16" s="10" t="s">
        <v>15</v>
      </c>
      <c r="D16" s="11">
        <v>485</v>
      </c>
      <c r="E16" s="12">
        <f t="shared" si="2"/>
        <v>6.19</v>
      </c>
      <c r="F16" s="26">
        <v>0.78</v>
      </c>
      <c r="G16" s="12">
        <f t="shared" si="1"/>
        <v>1.25</v>
      </c>
    </row>
    <row r="18" spans="2:6" x14ac:dyDescent="0.25">
      <c r="F18" s="13"/>
    </row>
    <row r="19" spans="2:6" x14ac:dyDescent="0.25">
      <c r="F19" s="13"/>
    </row>
    <row r="20" spans="2:6" x14ac:dyDescent="0.25">
      <c r="F20" s="13"/>
    </row>
    <row r="21" spans="2:6" ht="22.5" customHeight="1" x14ac:dyDescent="0.25">
      <c r="C21" s="15" t="s">
        <v>25</v>
      </c>
      <c r="D21" s="15" t="s">
        <v>26</v>
      </c>
      <c r="E21" s="15" t="s">
        <v>28</v>
      </c>
      <c r="F21" s="13"/>
    </row>
    <row r="22" spans="2:6" ht="21.75" customHeight="1" x14ac:dyDescent="0.25">
      <c r="B22" s="20" t="s">
        <v>24</v>
      </c>
      <c r="C22" s="18">
        <f>0.6765*10^(-19)/(10^14)</f>
        <v>6.7649999999999995E-34</v>
      </c>
      <c r="D22" s="19">
        <f>6.62607015*10^(-34)</f>
        <v>6.6260701500000015E-34</v>
      </c>
      <c r="E22" s="17">
        <f>(C22-D22)/D22</f>
        <v>2.0967156527915407E-2</v>
      </c>
      <c r="F22" s="13"/>
    </row>
    <row r="23" spans="2:6" ht="21.75" customHeight="1" x14ac:dyDescent="0.25">
      <c r="B23" s="7" t="s">
        <v>29</v>
      </c>
      <c r="C23" s="1">
        <f>2.8837*10^(-19)</f>
        <v>2.8837E-19</v>
      </c>
      <c r="D23" s="1">
        <f>2.87*10^(-19)</f>
        <v>2.8699999999999999E-19</v>
      </c>
      <c r="E23" s="17">
        <f>(C23-D23)/D23</f>
        <v>4.7735191637630903E-3</v>
      </c>
      <c r="F23" s="13"/>
    </row>
    <row r="24" spans="2:6" x14ac:dyDescent="0.25">
      <c r="F24" s="13"/>
    </row>
    <row r="33" spans="1:7" ht="45" x14ac:dyDescent="0.25">
      <c r="A33" s="4"/>
      <c r="B33" s="5" t="s">
        <v>22</v>
      </c>
      <c r="C33" s="5" t="s">
        <v>18</v>
      </c>
      <c r="D33" s="5" t="s">
        <v>19</v>
      </c>
      <c r="E33" s="5" t="s">
        <v>21</v>
      </c>
      <c r="F33" s="5" t="s">
        <v>20</v>
      </c>
      <c r="G33" s="2" t="s">
        <v>27</v>
      </c>
    </row>
    <row r="34" spans="1:7" ht="20.25" customHeight="1" x14ac:dyDescent="0.25">
      <c r="A34" s="28" t="s">
        <v>17</v>
      </c>
      <c r="B34" s="6" t="s">
        <v>0</v>
      </c>
      <c r="C34" s="7" t="str">
        <f>C7</f>
        <v>625-635</v>
      </c>
      <c r="D34" s="7">
        <f>D7</f>
        <v>630</v>
      </c>
      <c r="E34" s="8">
        <f>E7</f>
        <v>4.7619047619047601</v>
      </c>
      <c r="F34" s="8">
        <f>F7</f>
        <v>0.25</v>
      </c>
      <c r="G34" s="8">
        <f>G7</f>
        <v>0.4</v>
      </c>
    </row>
    <row r="35" spans="1:7" ht="20.25" customHeight="1" x14ac:dyDescent="0.25">
      <c r="A35" s="28"/>
      <c r="B35" s="6" t="s">
        <v>2</v>
      </c>
      <c r="C35" s="7" t="str">
        <f t="shared" ref="C35:D39" si="3">C8</f>
        <v>575-585</v>
      </c>
      <c r="D35" s="7">
        <f t="shared" si="3"/>
        <v>580</v>
      </c>
      <c r="E35" s="8">
        <f t="shared" ref="E35:E39" si="4">E8</f>
        <v>5.1724137931034502</v>
      </c>
      <c r="F35" s="8">
        <f t="shared" ref="F35:G39" si="5">F8</f>
        <v>0.39</v>
      </c>
      <c r="G35" s="8">
        <f t="shared" si="5"/>
        <v>0.62</v>
      </c>
    </row>
    <row r="36" spans="1:7" ht="20.25" customHeight="1" x14ac:dyDescent="0.25">
      <c r="A36" s="28"/>
      <c r="B36" s="6" t="s">
        <v>16</v>
      </c>
      <c r="C36" s="7" t="str">
        <f t="shared" si="3"/>
        <v>545-555</v>
      </c>
      <c r="D36" s="7">
        <f t="shared" si="3"/>
        <v>550</v>
      </c>
      <c r="E36" s="8">
        <f t="shared" si="4"/>
        <v>5.4545454545454497</v>
      </c>
      <c r="F36" s="8">
        <f t="shared" si="5"/>
        <v>0.5</v>
      </c>
      <c r="G36" s="8">
        <f t="shared" si="5"/>
        <v>0.8</v>
      </c>
    </row>
    <row r="37" spans="1:7" ht="20.25" customHeight="1" x14ac:dyDescent="0.25">
      <c r="A37" s="28"/>
      <c r="B37" s="6" t="s">
        <v>4</v>
      </c>
      <c r="C37" s="7" t="str">
        <f t="shared" si="3"/>
        <v>505-515</v>
      </c>
      <c r="D37" s="7">
        <f t="shared" si="3"/>
        <v>510</v>
      </c>
      <c r="E37" s="8">
        <f t="shared" si="4"/>
        <v>5.8823529411764701</v>
      </c>
      <c r="F37" s="8">
        <f t="shared" si="5"/>
        <v>0.68</v>
      </c>
      <c r="G37" s="8">
        <f t="shared" si="5"/>
        <v>1.0900000000000001</v>
      </c>
    </row>
    <row r="38" spans="1:7" ht="20.25" customHeight="1" x14ac:dyDescent="0.25">
      <c r="A38" s="28"/>
      <c r="B38" s="6" t="s">
        <v>7</v>
      </c>
      <c r="C38" s="7" t="str">
        <f t="shared" si="3"/>
        <v>515-525</v>
      </c>
      <c r="D38" s="7">
        <f t="shared" si="3"/>
        <v>520</v>
      </c>
      <c r="E38" s="8">
        <f t="shared" si="4"/>
        <v>5.7692307692307701</v>
      </c>
      <c r="F38" s="8">
        <f t="shared" si="5"/>
        <v>0.65</v>
      </c>
      <c r="G38" s="8">
        <f t="shared" si="5"/>
        <v>1.04</v>
      </c>
    </row>
    <row r="39" spans="1:7" ht="20.25" customHeight="1" x14ac:dyDescent="0.25">
      <c r="A39" s="28"/>
      <c r="B39" s="6" t="s">
        <v>9</v>
      </c>
      <c r="C39" s="7" t="str">
        <f t="shared" si="3"/>
        <v>465-475</v>
      </c>
      <c r="D39" s="7">
        <f t="shared" si="3"/>
        <v>470</v>
      </c>
      <c r="E39" s="8">
        <f t="shared" si="4"/>
        <v>6.3829787234042596</v>
      </c>
      <c r="F39" s="8">
        <f t="shared" si="5"/>
        <v>0.93</v>
      </c>
      <c r="G39" s="8">
        <f t="shared" si="5"/>
        <v>1.49</v>
      </c>
    </row>
    <row r="46" spans="1:7" ht="37.15" customHeight="1" x14ac:dyDescent="0.25">
      <c r="B46" s="15"/>
      <c r="C46" s="15" t="s">
        <v>25</v>
      </c>
      <c r="D46" s="15" t="s">
        <v>26</v>
      </c>
      <c r="E46" s="15" t="s">
        <v>28</v>
      </c>
    </row>
    <row r="47" spans="1:7" ht="25.15" customHeight="1" x14ac:dyDescent="0.25">
      <c r="B47" s="7" t="s">
        <v>24</v>
      </c>
      <c r="C47" s="18">
        <f>0.6741*10^(-19)/(10^14)</f>
        <v>6.7410000000000006E-34</v>
      </c>
      <c r="D47" s="19">
        <f>6.62607015*10^(-34)</f>
        <v>6.6260701500000015E-34</v>
      </c>
      <c r="E47" s="17">
        <f>(C47-D47)/D47</f>
        <v>1.7345100096774417E-2</v>
      </c>
    </row>
    <row r="48" spans="1:7" ht="25.15" customHeight="1" x14ac:dyDescent="0.25">
      <c r="B48" s="7" t="s">
        <v>29</v>
      </c>
      <c r="C48" s="1">
        <f>2.8484*10^(-19)</f>
        <v>2.8483999999999999E-19</v>
      </c>
      <c r="D48" s="1">
        <f>2.87*10^(-19)</f>
        <v>2.8699999999999999E-19</v>
      </c>
      <c r="E48" s="17">
        <f>(C48-D48)/D48</f>
        <v>-7.5261324041811994E-3</v>
      </c>
    </row>
    <row r="66" spans="1:7" ht="33" x14ac:dyDescent="0.25">
      <c r="A66" s="3"/>
      <c r="B66" s="2" t="s">
        <v>22</v>
      </c>
      <c r="C66" s="2" t="s">
        <v>18</v>
      </c>
      <c r="D66" s="2" t="s">
        <v>19</v>
      </c>
      <c r="E66" s="2" t="s">
        <v>21</v>
      </c>
      <c r="F66" s="2" t="s">
        <v>20</v>
      </c>
      <c r="G66" s="2" t="s">
        <v>27</v>
      </c>
    </row>
    <row r="67" spans="1:7" x14ac:dyDescent="0.25">
      <c r="A67" s="27" t="s">
        <v>11</v>
      </c>
      <c r="B67" s="9" t="s">
        <v>0</v>
      </c>
      <c r="C67" s="10" t="str">
        <f>C13</f>
        <v>618-622</v>
      </c>
      <c r="D67" s="10">
        <f t="shared" ref="D67:G67" si="6">D13</f>
        <v>620</v>
      </c>
      <c r="E67" s="10">
        <f t="shared" si="6"/>
        <v>4.84</v>
      </c>
      <c r="F67" s="10">
        <f>F13</f>
        <v>0.22</v>
      </c>
      <c r="G67" s="14">
        <f t="shared" si="6"/>
        <v>0.35</v>
      </c>
    </row>
    <row r="68" spans="1:7" x14ac:dyDescent="0.25">
      <c r="A68" s="27"/>
      <c r="B68" s="9" t="s">
        <v>2</v>
      </c>
      <c r="C68" s="10" t="str">
        <f t="shared" ref="C68:G70" si="7">C14</f>
        <v>584-588</v>
      </c>
      <c r="D68" s="10">
        <f t="shared" si="7"/>
        <v>586</v>
      </c>
      <c r="E68" s="10">
        <f t="shared" si="7"/>
        <v>5.12</v>
      </c>
      <c r="F68" s="10">
        <f t="shared" si="7"/>
        <v>0.35</v>
      </c>
      <c r="G68" s="14">
        <f t="shared" si="7"/>
        <v>0.56000000000000005</v>
      </c>
    </row>
    <row r="69" spans="1:7" x14ac:dyDescent="0.25">
      <c r="A69" s="27"/>
      <c r="B69" s="9" t="s">
        <v>7</v>
      </c>
      <c r="C69" s="10" t="str">
        <f t="shared" si="7"/>
        <v>528-532</v>
      </c>
      <c r="D69" s="10">
        <f t="shared" si="7"/>
        <v>530</v>
      </c>
      <c r="E69" s="10">
        <f t="shared" si="7"/>
        <v>5.66</v>
      </c>
      <c r="F69" s="10">
        <f t="shared" si="7"/>
        <v>0.57999999999999996</v>
      </c>
      <c r="G69" s="14">
        <f t="shared" si="7"/>
        <v>0.93</v>
      </c>
    </row>
    <row r="70" spans="1:7" x14ac:dyDescent="0.25">
      <c r="A70" s="27"/>
      <c r="B70" s="9" t="s">
        <v>9</v>
      </c>
      <c r="C70" s="10" t="str">
        <f t="shared" si="7"/>
        <v>483-487</v>
      </c>
      <c r="D70" s="10">
        <f t="shared" si="7"/>
        <v>485</v>
      </c>
      <c r="E70" s="10">
        <f t="shared" si="7"/>
        <v>6.19</v>
      </c>
      <c r="F70" s="10">
        <f t="shared" si="7"/>
        <v>0.78</v>
      </c>
      <c r="G70" s="14">
        <f t="shared" si="7"/>
        <v>1.25</v>
      </c>
    </row>
    <row r="78" spans="1:7" ht="30" x14ac:dyDescent="0.25">
      <c r="C78" s="15" t="s">
        <v>25</v>
      </c>
      <c r="D78" s="15" t="s">
        <v>26</v>
      </c>
      <c r="E78" s="15" t="s">
        <v>28</v>
      </c>
    </row>
    <row r="79" spans="1:7" ht="18.75" customHeight="1" x14ac:dyDescent="0.25">
      <c r="B79" s="6" t="s">
        <v>24</v>
      </c>
      <c r="C79" s="21">
        <f>0.6659*10^(-19)/(10^14)</f>
        <v>6.659E-34</v>
      </c>
      <c r="D79" s="16">
        <f>6.62607015*10^(-34)</f>
        <v>6.6260701500000015E-34</v>
      </c>
      <c r="E79" s="17">
        <f>(C79-D79)/D79</f>
        <v>4.9697406237086744E-3</v>
      </c>
    </row>
    <row r="80" spans="1:7" ht="18.75" customHeight="1" x14ac:dyDescent="0.25">
      <c r="B80" s="7" t="s">
        <v>29</v>
      </c>
      <c r="C80" s="1">
        <f>2.8582*10^(-19)</f>
        <v>2.8582000000000001E-19</v>
      </c>
      <c r="D80" s="1">
        <f>2.87*10^(-19)</f>
        <v>2.8699999999999999E-19</v>
      </c>
      <c r="E80" s="17">
        <f>(C80-D80)/D80</f>
        <v>-4.1114982578396566E-3</v>
      </c>
    </row>
  </sheetData>
  <mergeCells count="5">
    <mergeCell ref="A67:A70"/>
    <mergeCell ref="A34:A39"/>
    <mergeCell ref="F3:F5"/>
    <mergeCell ref="A13:A16"/>
    <mergeCell ref="A7:A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0428-6B0B-473A-9AD9-C6C2B033CDCF}">
  <dimension ref="A2:G79"/>
  <sheetViews>
    <sheetView tabSelected="1" zoomScaleNormal="100" workbookViewId="0">
      <selection activeCell="C19" sqref="C19"/>
    </sheetView>
  </sheetViews>
  <sheetFormatPr defaultRowHeight="15" x14ac:dyDescent="0.25"/>
  <cols>
    <col min="1" max="1" width="8.85546875" customWidth="1"/>
    <col min="2" max="2" width="18.42578125" customWidth="1"/>
    <col min="3" max="3" width="19.140625" customWidth="1"/>
    <col min="4" max="4" width="17.85546875" customWidth="1"/>
    <col min="5" max="5" width="18.7109375" customWidth="1"/>
    <col min="6" max="6" width="14.7109375" bestFit="1" customWidth="1"/>
    <col min="7" max="7" width="20" customWidth="1"/>
    <col min="8" max="8" width="11.28515625" customWidth="1"/>
  </cols>
  <sheetData>
    <row r="2" spans="1:7" x14ac:dyDescent="0.25">
      <c r="A2" s="24" t="s">
        <v>33</v>
      </c>
      <c r="B2" s="25"/>
      <c r="C2" s="25"/>
      <c r="D2" s="25"/>
    </row>
    <row r="3" spans="1:7" x14ac:dyDescent="0.25">
      <c r="F3" s="29" t="s">
        <v>23</v>
      </c>
    </row>
    <row r="4" spans="1:7" ht="15" customHeight="1" x14ac:dyDescent="0.25">
      <c r="F4" s="29"/>
    </row>
    <row r="5" spans="1:7" x14ac:dyDescent="0.25">
      <c r="F5" s="30"/>
    </row>
    <row r="6" spans="1:7" ht="50.25" customHeight="1" x14ac:dyDescent="0.25">
      <c r="A6" s="3"/>
      <c r="B6" s="2" t="s">
        <v>22</v>
      </c>
      <c r="C6" s="2" t="s">
        <v>18</v>
      </c>
      <c r="D6" s="2" t="s">
        <v>19</v>
      </c>
      <c r="E6" s="2" t="s">
        <v>21</v>
      </c>
      <c r="F6" s="2" t="s">
        <v>20</v>
      </c>
      <c r="G6" s="2" t="s">
        <v>27</v>
      </c>
    </row>
    <row r="7" spans="1:7" ht="21.75" customHeight="1" x14ac:dyDescent="0.25">
      <c r="A7" s="31" t="s">
        <v>17</v>
      </c>
      <c r="B7" s="6" t="s">
        <v>0</v>
      </c>
      <c r="C7" s="7" t="s">
        <v>1</v>
      </c>
      <c r="D7" s="7">
        <v>630</v>
      </c>
      <c r="E7" s="8">
        <f>ROUND((3*10^8)/(D7*10^(-9))*10^(-14),14)</f>
        <v>4.7619047619047601</v>
      </c>
      <c r="F7" s="26">
        <v>0.02</v>
      </c>
      <c r="G7" s="8">
        <f>IF(F7="","",ROUND(F7*1.6,2))</f>
        <v>0.03</v>
      </c>
    </row>
    <row r="8" spans="1:7" ht="21.75" customHeight="1" x14ac:dyDescent="0.25">
      <c r="A8" s="31"/>
      <c r="B8" s="6" t="s">
        <v>2</v>
      </c>
      <c r="C8" s="7" t="s">
        <v>3</v>
      </c>
      <c r="D8" s="7">
        <v>580</v>
      </c>
      <c r="E8" s="8">
        <f t="shared" ref="E8:E12" si="0">ROUND((3*10^8)/(D8*10^(-9))*10^(-14),14)</f>
        <v>5.1724137931034502</v>
      </c>
      <c r="F8" s="26">
        <v>0.17</v>
      </c>
      <c r="G8" s="8">
        <f t="shared" ref="G8:G15" si="1">IF(F8="","",ROUND(F8*1.6,2))</f>
        <v>0.27</v>
      </c>
    </row>
    <row r="9" spans="1:7" ht="21.75" customHeight="1" x14ac:dyDescent="0.25">
      <c r="A9" s="31"/>
      <c r="B9" s="6" t="s">
        <v>16</v>
      </c>
      <c r="C9" s="7" t="s">
        <v>5</v>
      </c>
      <c r="D9" s="7">
        <v>550</v>
      </c>
      <c r="E9" s="8">
        <f t="shared" si="0"/>
        <v>5.4545454545454497</v>
      </c>
      <c r="F9" s="26">
        <v>0.24</v>
      </c>
      <c r="G9" s="8">
        <f t="shared" si="1"/>
        <v>0.38</v>
      </c>
    </row>
    <row r="10" spans="1:7" ht="21.75" customHeight="1" x14ac:dyDescent="0.25">
      <c r="A10" s="31"/>
      <c r="B10" s="6" t="s">
        <v>7</v>
      </c>
      <c r="C10" s="7" t="s">
        <v>8</v>
      </c>
      <c r="D10" s="7">
        <v>520</v>
      </c>
      <c r="E10" s="8">
        <f t="shared" ref="E10:E11" si="2">ROUND((3*10^8)/(D10*10^(-9))*10^(-14),14)</f>
        <v>5.7692307692307701</v>
      </c>
      <c r="F10" s="26">
        <v>0.42</v>
      </c>
      <c r="G10" s="8">
        <f t="shared" ref="G10:G11" si="3">IF(F10="","",ROUND(F10*1.6,2))</f>
        <v>0.67</v>
      </c>
    </row>
    <row r="11" spans="1:7" ht="21.75" customHeight="1" x14ac:dyDescent="0.25">
      <c r="A11" s="31"/>
      <c r="B11" s="6" t="s">
        <v>30</v>
      </c>
      <c r="C11" s="7" t="s">
        <v>6</v>
      </c>
      <c r="D11" s="7">
        <v>510</v>
      </c>
      <c r="E11" s="8">
        <f t="shared" si="2"/>
        <v>5.8823529411764701</v>
      </c>
      <c r="F11" s="26">
        <v>0.37</v>
      </c>
      <c r="G11" s="8">
        <f t="shared" si="3"/>
        <v>0.59</v>
      </c>
    </row>
    <row r="12" spans="1:7" ht="21.75" customHeight="1" x14ac:dyDescent="0.25">
      <c r="A12" s="31"/>
      <c r="B12" s="6" t="s">
        <v>9</v>
      </c>
      <c r="C12" s="7" t="s">
        <v>10</v>
      </c>
      <c r="D12" s="7">
        <v>470</v>
      </c>
      <c r="E12" s="8">
        <f t="shared" si="0"/>
        <v>6.3829787234042596</v>
      </c>
      <c r="F12" s="26">
        <v>0.69</v>
      </c>
      <c r="G12" s="8">
        <f t="shared" si="1"/>
        <v>1.1000000000000001</v>
      </c>
    </row>
    <row r="13" spans="1:7" ht="21.75" customHeight="1" x14ac:dyDescent="0.25">
      <c r="A13" s="27"/>
      <c r="B13" s="9" t="s">
        <v>2</v>
      </c>
      <c r="C13" s="10" t="s">
        <v>13</v>
      </c>
      <c r="D13" s="11">
        <v>586</v>
      </c>
      <c r="E13" s="12">
        <f t="shared" ref="E13:E15" si="4">ROUND((3*10^8)/(D13*10^(-9))*10^(-14),2)</f>
        <v>5.12</v>
      </c>
      <c r="F13" s="26">
        <v>0.31</v>
      </c>
      <c r="G13" s="12">
        <f t="shared" si="1"/>
        <v>0.5</v>
      </c>
    </row>
    <row r="14" spans="1:7" ht="21.75" customHeight="1" x14ac:dyDescent="0.25">
      <c r="A14" s="27"/>
      <c r="B14" s="9" t="s">
        <v>7</v>
      </c>
      <c r="C14" s="10" t="s">
        <v>14</v>
      </c>
      <c r="D14" s="11">
        <v>530</v>
      </c>
      <c r="E14" s="12">
        <f t="shared" si="4"/>
        <v>5.66</v>
      </c>
      <c r="F14" s="26">
        <v>0.49</v>
      </c>
      <c r="G14" s="12">
        <f t="shared" si="1"/>
        <v>0.78</v>
      </c>
    </row>
    <row r="15" spans="1:7" ht="21.75" customHeight="1" x14ac:dyDescent="0.25">
      <c r="A15" s="27"/>
      <c r="B15" s="9" t="s">
        <v>9</v>
      </c>
      <c r="C15" s="10" t="s">
        <v>15</v>
      </c>
      <c r="D15" s="11">
        <v>485</v>
      </c>
      <c r="E15" s="12">
        <f t="shared" si="4"/>
        <v>6.19</v>
      </c>
      <c r="F15" s="26">
        <v>0.78</v>
      </c>
      <c r="G15" s="12">
        <f t="shared" si="1"/>
        <v>1.25</v>
      </c>
    </row>
    <row r="17" spans="2:6" x14ac:dyDescent="0.25">
      <c r="F17" s="13"/>
    </row>
    <row r="18" spans="2:6" x14ac:dyDescent="0.25">
      <c r="F18" s="13"/>
    </row>
    <row r="19" spans="2:6" x14ac:dyDescent="0.25">
      <c r="F19" s="13"/>
    </row>
    <row r="20" spans="2:6" x14ac:dyDescent="0.25">
      <c r="F20" s="13"/>
    </row>
    <row r="21" spans="2:6" x14ac:dyDescent="0.25">
      <c r="F21" s="13"/>
    </row>
    <row r="22" spans="2:6" x14ac:dyDescent="0.25">
      <c r="F22" s="13"/>
    </row>
    <row r="23" spans="2:6" ht="26.25" customHeight="1" x14ac:dyDescent="0.25">
      <c r="C23" s="15" t="s">
        <v>25</v>
      </c>
      <c r="D23" s="15" t="s">
        <v>26</v>
      </c>
      <c r="E23" s="15" t="s">
        <v>28</v>
      </c>
      <c r="F23" s="13"/>
    </row>
    <row r="24" spans="2:6" ht="21.75" customHeight="1" x14ac:dyDescent="0.25">
      <c r="B24" s="20" t="s">
        <v>24</v>
      </c>
      <c r="C24" s="32">
        <f>0.6759*10^(-19)/(10^14)</f>
        <v>6.7589999999999989E-34</v>
      </c>
      <c r="D24" s="19">
        <f>6.62607015*10^(-34)</f>
        <v>6.6260701500000015E-34</v>
      </c>
      <c r="E24" s="17">
        <f>(C24-D24)/D24</f>
        <v>2.0061642420130029E-2</v>
      </c>
      <c r="F24" s="13"/>
    </row>
    <row r="25" spans="2:6" ht="21.75" customHeight="1" x14ac:dyDescent="0.25">
      <c r="B25" s="7" t="s">
        <v>29</v>
      </c>
      <c r="C25" s="33">
        <f>3.1659*10^(-19)</f>
        <v>3.1658999999999998E-19</v>
      </c>
      <c r="D25" s="1">
        <f>2.87*10^(-19)</f>
        <v>2.8699999999999999E-19</v>
      </c>
      <c r="E25" s="17">
        <f>(C25-D25)/D25</f>
        <v>0.10310104529616722</v>
      </c>
      <c r="F25" s="13"/>
    </row>
    <row r="26" spans="2:6" x14ac:dyDescent="0.25">
      <c r="F26" s="13"/>
    </row>
    <row r="27" spans="2:6" x14ac:dyDescent="0.25">
      <c r="C27" s="34" t="s">
        <v>34</v>
      </c>
      <c r="D27" s="34"/>
      <c r="E27" s="34"/>
      <c r="F27" s="34"/>
    </row>
    <row r="28" spans="2:6" x14ac:dyDescent="0.25">
      <c r="C28" s="34" t="s">
        <v>35</v>
      </c>
      <c r="D28" s="34"/>
      <c r="E28" s="34"/>
      <c r="F28" s="34"/>
    </row>
    <row r="35" spans="1:7" ht="45" x14ac:dyDescent="0.25">
      <c r="A35" s="4"/>
      <c r="B35" s="5" t="s">
        <v>22</v>
      </c>
      <c r="C35" s="5" t="s">
        <v>18</v>
      </c>
      <c r="D35" s="5" t="s">
        <v>19</v>
      </c>
      <c r="E35" s="5" t="s">
        <v>21</v>
      </c>
      <c r="F35" s="5" t="s">
        <v>20</v>
      </c>
      <c r="G35" s="2" t="s">
        <v>27</v>
      </c>
    </row>
    <row r="36" spans="1:7" ht="20.25" customHeight="1" x14ac:dyDescent="0.25">
      <c r="A36" s="28" t="s">
        <v>17</v>
      </c>
      <c r="B36" s="6" t="s">
        <v>0</v>
      </c>
      <c r="C36" s="7" t="str">
        <f t="shared" ref="C36:G41" si="5">C7</f>
        <v>625-635</v>
      </c>
      <c r="D36" s="7">
        <f t="shared" si="5"/>
        <v>630</v>
      </c>
      <c r="E36" s="8">
        <f t="shared" si="5"/>
        <v>4.7619047619047601</v>
      </c>
      <c r="F36" s="8">
        <f t="shared" si="5"/>
        <v>0.02</v>
      </c>
      <c r="G36" s="8">
        <f t="shared" si="5"/>
        <v>0.03</v>
      </c>
    </row>
    <row r="37" spans="1:7" ht="20.25" customHeight="1" x14ac:dyDescent="0.25">
      <c r="A37" s="28"/>
      <c r="B37" s="6" t="s">
        <v>2</v>
      </c>
      <c r="C37" s="7" t="str">
        <f t="shared" si="5"/>
        <v>575-585</v>
      </c>
      <c r="D37" s="7">
        <f t="shared" si="5"/>
        <v>580</v>
      </c>
      <c r="E37" s="8">
        <f t="shared" si="5"/>
        <v>5.1724137931034502</v>
      </c>
      <c r="F37" s="8">
        <f t="shared" si="5"/>
        <v>0.17</v>
      </c>
      <c r="G37" s="8">
        <f t="shared" si="5"/>
        <v>0.27</v>
      </c>
    </row>
    <row r="38" spans="1:7" ht="20.25" customHeight="1" x14ac:dyDescent="0.25">
      <c r="A38" s="28"/>
      <c r="B38" s="6" t="s">
        <v>16</v>
      </c>
      <c r="C38" s="7" t="str">
        <f t="shared" si="5"/>
        <v>545-555</v>
      </c>
      <c r="D38" s="7">
        <f t="shared" si="5"/>
        <v>550</v>
      </c>
      <c r="E38" s="8">
        <f t="shared" si="5"/>
        <v>5.4545454545454497</v>
      </c>
      <c r="F38" s="8">
        <f t="shared" si="5"/>
        <v>0.24</v>
      </c>
      <c r="G38" s="8">
        <f t="shared" si="5"/>
        <v>0.38</v>
      </c>
    </row>
    <row r="39" spans="1:7" ht="20.25" customHeight="1" x14ac:dyDescent="0.25">
      <c r="A39" s="28"/>
      <c r="B39" s="6" t="s">
        <v>7</v>
      </c>
      <c r="C39" s="7" t="str">
        <f t="shared" si="5"/>
        <v>515-525</v>
      </c>
      <c r="D39" s="7">
        <f t="shared" si="5"/>
        <v>520</v>
      </c>
      <c r="E39" s="8">
        <f t="shared" si="5"/>
        <v>5.7692307692307701</v>
      </c>
      <c r="F39" s="8">
        <f t="shared" si="5"/>
        <v>0.42</v>
      </c>
      <c r="G39" s="8">
        <f t="shared" si="5"/>
        <v>0.67</v>
      </c>
    </row>
    <row r="40" spans="1:7" ht="20.25" customHeight="1" x14ac:dyDescent="0.25">
      <c r="A40" s="28"/>
      <c r="B40" s="6" t="s">
        <v>30</v>
      </c>
      <c r="C40" s="7" t="str">
        <f t="shared" si="5"/>
        <v>505-515</v>
      </c>
      <c r="D40" s="7">
        <f t="shared" si="5"/>
        <v>510</v>
      </c>
      <c r="E40" s="8">
        <f t="shared" si="5"/>
        <v>5.8823529411764701</v>
      </c>
      <c r="F40" s="8">
        <f t="shared" si="5"/>
        <v>0.37</v>
      </c>
      <c r="G40" s="8">
        <f t="shared" si="5"/>
        <v>0.59</v>
      </c>
    </row>
    <row r="41" spans="1:7" ht="20.25" customHeight="1" x14ac:dyDescent="0.25">
      <c r="A41" s="28"/>
      <c r="B41" s="6" t="s">
        <v>9</v>
      </c>
      <c r="C41" s="7" t="str">
        <f t="shared" si="5"/>
        <v>465-475</v>
      </c>
      <c r="D41" s="7">
        <f t="shared" si="5"/>
        <v>470</v>
      </c>
      <c r="E41" s="8">
        <f t="shared" si="5"/>
        <v>6.3829787234042596</v>
      </c>
      <c r="F41" s="8">
        <f t="shared" si="5"/>
        <v>0.69</v>
      </c>
      <c r="G41" s="8">
        <f t="shared" si="5"/>
        <v>1.1000000000000001</v>
      </c>
    </row>
    <row r="48" spans="1:7" ht="30" x14ac:dyDescent="0.25">
      <c r="C48" s="15" t="s">
        <v>25</v>
      </c>
      <c r="D48" s="15" t="s">
        <v>26</v>
      </c>
      <c r="E48" s="15" t="s">
        <v>28</v>
      </c>
    </row>
    <row r="49" spans="1:7" ht="22.5" customHeight="1" x14ac:dyDescent="0.25">
      <c r="B49" s="7" t="s">
        <v>24</v>
      </c>
      <c r="C49" s="32">
        <f>0.6378*10^(-19)/(10^14)</f>
        <v>6.378E-34</v>
      </c>
      <c r="D49" s="19">
        <f>6.62607015*10^(-34)</f>
        <v>6.6260701500000015E-34</v>
      </c>
      <c r="E49" s="17">
        <f>(C49-D49)/D49</f>
        <v>-3.7438503424235783E-2</v>
      </c>
    </row>
    <row r="50" spans="1:7" ht="22.5" customHeight="1" x14ac:dyDescent="0.25">
      <c r="B50" s="7" t="s">
        <v>29</v>
      </c>
      <c r="C50" s="33">
        <f>3.0461*10^(-19)</f>
        <v>3.0460999999999998E-19</v>
      </c>
      <c r="D50" s="1">
        <f>2.87*10^(-19)</f>
        <v>2.8699999999999999E-19</v>
      </c>
      <c r="E50" s="17">
        <f>(C50-D50)/D50</f>
        <v>6.1358885017421559E-2</v>
      </c>
    </row>
    <row r="52" spans="1:7" x14ac:dyDescent="0.25">
      <c r="C52" s="34" t="s">
        <v>34</v>
      </c>
      <c r="D52" s="34"/>
      <c r="E52" s="34"/>
      <c r="F52" s="34"/>
    </row>
    <row r="53" spans="1:7" x14ac:dyDescent="0.25">
      <c r="C53" s="34" t="s">
        <v>35</v>
      </c>
      <c r="D53" s="34"/>
      <c r="E53" s="34"/>
      <c r="F53" s="34"/>
    </row>
    <row r="63" spans="1:7" ht="33" x14ac:dyDescent="0.25">
      <c r="A63" s="3"/>
      <c r="B63" s="2" t="s">
        <v>22</v>
      </c>
      <c r="C63" s="2" t="s">
        <v>18</v>
      </c>
      <c r="D63" s="2" t="s">
        <v>19</v>
      </c>
      <c r="E63" s="2" t="s">
        <v>21</v>
      </c>
      <c r="F63" s="2" t="s">
        <v>20</v>
      </c>
      <c r="G63" s="2" t="s">
        <v>27</v>
      </c>
    </row>
    <row r="64" spans="1:7" x14ac:dyDescent="0.25">
      <c r="A64" s="27" t="s">
        <v>11</v>
      </c>
      <c r="B64" s="9" t="s">
        <v>2</v>
      </c>
      <c r="C64" s="10" t="str">
        <f t="shared" ref="C64:G66" si="6">C13</f>
        <v>584-588</v>
      </c>
      <c r="D64" s="10">
        <f t="shared" si="6"/>
        <v>586</v>
      </c>
      <c r="E64" s="10">
        <f t="shared" si="6"/>
        <v>5.12</v>
      </c>
      <c r="F64" s="14">
        <f t="shared" si="6"/>
        <v>0.31</v>
      </c>
      <c r="G64" s="14">
        <f t="shared" si="6"/>
        <v>0.5</v>
      </c>
    </row>
    <row r="65" spans="1:7" x14ac:dyDescent="0.25">
      <c r="A65" s="27"/>
      <c r="B65" s="9" t="s">
        <v>7</v>
      </c>
      <c r="C65" s="10" t="str">
        <f t="shared" si="6"/>
        <v>528-532</v>
      </c>
      <c r="D65" s="10">
        <f t="shared" si="6"/>
        <v>530</v>
      </c>
      <c r="E65" s="10">
        <f t="shared" si="6"/>
        <v>5.66</v>
      </c>
      <c r="F65" s="14">
        <f t="shared" si="6"/>
        <v>0.49</v>
      </c>
      <c r="G65" s="14">
        <f t="shared" si="6"/>
        <v>0.78</v>
      </c>
    </row>
    <row r="66" spans="1:7" x14ac:dyDescent="0.25">
      <c r="A66" s="27"/>
      <c r="B66" s="9" t="s">
        <v>9</v>
      </c>
      <c r="C66" s="10" t="str">
        <f t="shared" si="6"/>
        <v>483-487</v>
      </c>
      <c r="D66" s="10">
        <f t="shared" si="6"/>
        <v>485</v>
      </c>
      <c r="E66" s="10">
        <f t="shared" si="6"/>
        <v>6.19</v>
      </c>
      <c r="F66" s="14">
        <f t="shared" si="6"/>
        <v>0.78</v>
      </c>
      <c r="G66" s="14">
        <f t="shared" si="6"/>
        <v>1.25</v>
      </c>
    </row>
    <row r="68" spans="1:7" x14ac:dyDescent="0.25">
      <c r="A68" s="23" t="s">
        <v>32</v>
      </c>
      <c r="B68" s="22"/>
      <c r="C68" s="22"/>
      <c r="D68" s="22"/>
      <c r="E68" s="22"/>
      <c r="F68" s="22"/>
      <c r="G68" s="22"/>
    </row>
    <row r="69" spans="1:7" x14ac:dyDescent="0.25">
      <c r="B69" s="22" t="s">
        <v>31</v>
      </c>
      <c r="C69" s="22"/>
      <c r="D69" s="22"/>
      <c r="E69" s="22"/>
      <c r="F69" s="22"/>
      <c r="G69" s="22"/>
    </row>
    <row r="74" spans="1:7" ht="24.75" customHeight="1" x14ac:dyDescent="0.25">
      <c r="C74" s="15" t="s">
        <v>25</v>
      </c>
      <c r="D74" s="15" t="s">
        <v>26</v>
      </c>
      <c r="E74" s="15" t="s">
        <v>28</v>
      </c>
    </row>
    <row r="75" spans="1:7" ht="18.75" customHeight="1" x14ac:dyDescent="0.25">
      <c r="B75" s="6" t="s">
        <v>24</v>
      </c>
      <c r="C75" s="35">
        <f>0.7004*10^(-19)/(10^14)</f>
        <v>7.0039999999999998E-34</v>
      </c>
      <c r="D75" s="19">
        <f>6.62607015*10^(-34)</f>
        <v>6.6260701500000015E-34</v>
      </c>
      <c r="E75" s="17">
        <f>(C75-D75)/D75</f>
        <v>5.7036801821362872E-2</v>
      </c>
    </row>
    <row r="76" spans="1:7" ht="18.75" customHeight="1" x14ac:dyDescent="0.25">
      <c r="B76" s="7" t="s">
        <v>29</v>
      </c>
      <c r="C76" s="33">
        <f>3.1184*10^(-19)</f>
        <v>3.1183999999999997E-19</v>
      </c>
      <c r="D76" s="1">
        <f>2.87*10^(-19)</f>
        <v>2.8699999999999999E-19</v>
      </c>
      <c r="E76" s="17">
        <f>(C76-D76)/D76</f>
        <v>8.655052264808355E-2</v>
      </c>
    </row>
    <row r="78" spans="1:7" x14ac:dyDescent="0.25">
      <c r="C78" s="34" t="s">
        <v>34</v>
      </c>
      <c r="D78" s="34"/>
      <c r="E78" s="34"/>
      <c r="F78" s="34"/>
    </row>
    <row r="79" spans="1:7" x14ac:dyDescent="0.25">
      <c r="C79" s="34" t="s">
        <v>35</v>
      </c>
      <c r="D79" s="34"/>
      <c r="E79" s="34"/>
      <c r="F79" s="34"/>
    </row>
  </sheetData>
  <mergeCells count="5">
    <mergeCell ref="F3:F5"/>
    <mergeCell ref="A7:A12"/>
    <mergeCell ref="A13:A15"/>
    <mergeCell ref="A36:A41"/>
    <mergeCell ref="A64:A6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kataskevastis</vt:lpstr>
      <vt:lpstr>peiramatikes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ΚΥΠΡΙΑΝΟΣ ΦΡΑΓΚΑΚΗΣ</dc:creator>
  <cp:lastModifiedBy>ΚΥΠΡΙΑΝΟΣ ΦΡΑΓΚΑΚΗΣ</cp:lastModifiedBy>
  <dcterms:created xsi:type="dcterms:W3CDTF">2024-03-04T19:05:48Z</dcterms:created>
  <dcterms:modified xsi:type="dcterms:W3CDTF">2024-03-12T19:19:54Z</dcterms:modified>
</cp:coreProperties>
</file>